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Глад" sheetId="5" r:id="rId5"/>
    <sheet name="ассигнов 6" sheetId="6" r:id="rId6"/>
    <sheet name="Справка" sheetId="7" r:id="rId7"/>
    <sheet name="Предел долга" sheetId="8" state="hidden" r:id="rId8"/>
    <sheet name="справка расходы" sheetId="9" state="hidden" r:id="rId9"/>
    <sheet name="справка доходы" sheetId="10" state="hidden" r:id="rId10"/>
  </sheets>
  <definedNames>
    <definedName name="_xlnm._FilterDatabase" localSheetId="2" hidden="1">'ассигнов 3'!$A$11:$H$177</definedName>
    <definedName name="_xlnm._FilterDatabase" localSheetId="5" hidden="1">'ассигнов 6'!$A$11:$G$187</definedName>
    <definedName name="_xlnm.Print_Area" localSheetId="2">'ассигнов 3'!$A$1:$H$175</definedName>
    <definedName name="_xlnm.Print_Area" localSheetId="5">'ассигнов 6'!$A$1:$K$192</definedName>
    <definedName name="_xlnm.Print_Area" localSheetId="1">'Ведом2'!$A$1:$H$163</definedName>
    <definedName name="_xlnm.Print_Area" localSheetId="0">'доходы 1'!$A$1:$E$79</definedName>
    <definedName name="_xlnm.Print_Area" localSheetId="4">'Перечень Глад'!$A$1:$C$15</definedName>
    <definedName name="_xlnm.Print_Area" localSheetId="7">'Предел долга'!$A$1:$C$14</definedName>
    <definedName name="_xlnm.Print_Area" localSheetId="9">'справка доходы'!$A$1:$F$18</definedName>
    <definedName name="_xlnm.Print_Area" localSheetId="8">'справка расходы'!$A$1:$G$28</definedName>
  </definedNames>
  <calcPr fullCalcOnLoad="1" fullPrecision="0"/>
</workbook>
</file>

<file path=xl/sharedStrings.xml><?xml version="1.0" encoding="utf-8"?>
<sst xmlns="http://schemas.openxmlformats.org/spreadsheetml/2006/main" count="2060" uniqueCount="680">
  <si>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</si>
  <si>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</si>
  <si>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</si>
  <si>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</si>
  <si>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</si>
  <si>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</si>
  <si>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</si>
  <si>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</si>
  <si>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</si>
  <si>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</si>
  <si>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</si>
  <si>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</si>
  <si>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</si>
  <si>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</si>
  <si>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</si>
  <si>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</si>
  <si>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</si>
  <si>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</si>
  <si>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</si>
  <si>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</si>
  <si>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</si>
  <si>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</si>
  <si>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</si>
  <si>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</si>
  <si>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</si>
  <si>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</si>
  <si>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</si>
  <si>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</si>
  <si>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</si>
  <si>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</si>
  <si>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</si>
  <si>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</si>
  <si>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</si>
  <si>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</si>
  <si>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</si>
  <si>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</si>
  <si>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</si>
  <si>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</si>
  <si>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</si>
  <si>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</si>
  <si>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</si>
  <si>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</si>
  <si>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</si>
  <si>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</si>
  <si>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</si>
  <si>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</si>
  <si>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</si>
  <si>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</si>
  <si>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</si>
  <si>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</si>
  <si>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</si>
  <si>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</si>
  <si>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</si>
  <si>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</si>
  <si>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</si>
  <si>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</si>
  <si>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</si>
  <si>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</si>
  <si>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</si>
  <si>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</si>
  <si>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</si>
  <si>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</si>
  <si>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</si>
  <si>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</si>
  <si>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</si>
  <si>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</si>
  <si>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</si>
  <si>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</si>
  <si>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</si>
  <si>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</si>
  <si>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</si>
  <si>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</si>
  <si>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</si>
  <si>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</si>
  <si>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</si>
  <si>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</si>
  <si>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</si>
  <si>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</si>
  <si>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</si>
  <si>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</si>
  <si>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</si>
  <si>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</si>
  <si>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</si>
  <si>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</si>
  <si>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</si>
  <si>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</si>
  <si>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</si>
  <si>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</si>
  <si>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</si>
  <si>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</si>
  <si>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</si>
  <si>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</si>
  <si>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5</t>
  </si>
  <si>
    <t>4.1.</t>
  </si>
  <si>
    <t>4.1.1.</t>
  </si>
  <si>
    <t>4.1.1.1.</t>
  </si>
  <si>
    <t>6</t>
  </si>
  <si>
    <t>7</t>
  </si>
  <si>
    <t>7.2.</t>
  </si>
  <si>
    <t>8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</si>
  <si>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</si>
  <si>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</si>
  <si>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</si>
  <si>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</si>
  <si>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</si>
  <si>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</si>
  <si>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</si>
  <si>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</si>
  <si>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</si>
  <si>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</si>
  <si>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</si>
  <si>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2190000081</t>
  </si>
  <si>
    <t>6000000151</t>
  </si>
  <si>
    <t>6000000161</t>
  </si>
  <si>
    <t>7950000181</t>
  </si>
  <si>
    <t>0920000231</t>
  </si>
  <si>
    <t>4570000251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</si>
  <si>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</si>
  <si>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</si>
  <si>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</si>
  <si>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Прочие расходы</t>
  </si>
  <si>
    <t>1.2.2.2.</t>
  </si>
  <si>
    <t>Прочие работы, услуги</t>
  </si>
  <si>
    <t>1.2.3.1.</t>
  </si>
  <si>
    <t>Уплата иных платежей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</si>
  <si>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</si>
  <si>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</si>
  <si>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</si>
  <si>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</si>
  <si>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</si>
  <si>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</si>
  <si>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</si>
  <si>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</si>
  <si>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</si>
  <si>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</si>
  <si>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</si>
  <si>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</si>
  <si>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</si>
  <si>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Пенсии, пособия, выплачиваемые организациями сектора государственного управления</t>
  </si>
  <si>
    <t>51100G0860</t>
  </si>
  <si>
    <t>51100G0870</t>
  </si>
  <si>
    <t>5120000241</t>
  </si>
  <si>
    <t>!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</si>
  <si>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</si>
  <si>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</si>
  <si>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</si>
  <si>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</si>
  <si>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</si>
  <si>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</si>
  <si>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</si>
  <si>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 xml:space="preserve">ВЕДОМСТВЕННАЯ СТРУКТУРА РАСХОДОВ 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</si>
  <si>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</si>
  <si>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</si>
  <si>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</si>
  <si>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</si>
  <si>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</si>
  <si>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</si>
  <si>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</si>
  <si>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</si>
  <si>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</si>
  <si>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</si>
  <si>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</si>
  <si>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</si>
  <si>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</si>
  <si>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</si>
  <si>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</si>
  <si>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II</t>
  </si>
  <si>
    <t>7.</t>
  </si>
  <si>
    <t>Прочие доходы от компенсации затрат бюджетов внутригородских муниципальных образований городов федерального значения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</si>
  <si>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</si>
  <si>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</si>
  <si>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</si>
  <si>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</si>
  <si>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</si>
  <si>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</si>
  <si>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</si>
  <si>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</si>
  <si>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</si>
  <si>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</si>
  <si>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</si>
  <si>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</si>
  <si>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</si>
  <si>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</si>
  <si>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</si>
  <si>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</si>
  <si>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</si>
  <si>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</si>
  <si>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</si>
  <si>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</si>
  <si>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</si>
  <si>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</si>
  <si>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</si>
  <si>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</si>
  <si>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</si>
  <si>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</si>
  <si>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</si>
  <si>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</si>
  <si>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</si>
  <si>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</si>
  <si>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</si>
  <si>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</si>
  <si>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</si>
  <si>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</si>
  <si>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</si>
  <si>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</si>
  <si>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</si>
  <si>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</si>
  <si>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182 1 05 01050 01 0000 110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</si>
  <si>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</si>
  <si>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</si>
  <si>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</si>
  <si>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</si>
  <si>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</si>
  <si>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</si>
  <si>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</si>
  <si>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</si>
  <si>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</si>
  <si>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</si>
  <si>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</si>
  <si>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</si>
  <si>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</si>
  <si>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НАЛОГОВЫЕ И НЕНАЛОГОВЫЕ ДОХОДЫ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</si>
  <si>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</si>
  <si>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</si>
  <si>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</si>
  <si>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</si>
  <si>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</si>
  <si>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</si>
  <si>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</si>
  <si>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3.2.</t>
  </si>
  <si>
    <t>3.3.</t>
  </si>
  <si>
    <t>3.4.</t>
  </si>
  <si>
    <t>5.1.2.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</si>
  <si>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</si>
  <si>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</si>
  <si>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Код администратора внутреннего</t>
  </si>
  <si>
    <t xml:space="preserve"> дефицита бюджета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</si>
  <si>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</si>
  <si>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</si>
  <si>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</si>
  <si>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</si>
  <si>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</si>
  <si>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</si>
  <si>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</si>
  <si>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</si>
  <si>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</si>
  <si>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</si>
  <si>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</si>
  <si>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</si>
  <si>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</si>
  <si>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</si>
  <si>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</si>
  <si>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</si>
  <si>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</si>
  <si>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</si>
  <si>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</si>
  <si>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</si>
  <si>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</si>
  <si>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</si>
  <si>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Федеральная налоговая служба</t>
  </si>
  <si>
    <t>710000100</t>
  </si>
  <si>
    <t>7200000100</t>
  </si>
  <si>
    <t>7700000100</t>
  </si>
  <si>
    <t>6100000100</t>
  </si>
  <si>
    <t>6200000100</t>
  </si>
  <si>
    <t>6300000100</t>
  </si>
  <si>
    <t>6500000100</t>
  </si>
  <si>
    <t>8000000100</t>
  </si>
  <si>
    <t>4100000100</t>
  </si>
  <si>
    <t>4200000100</t>
  </si>
  <si>
    <t>7100000100</t>
  </si>
  <si>
    <t>0401</t>
  </si>
  <si>
    <t>0412</t>
  </si>
  <si>
    <t>Национальная экономика</t>
  </si>
  <si>
    <t>0400</t>
  </si>
  <si>
    <t>Общеэкономические вопросы</t>
  </si>
  <si>
    <t>4.2.</t>
  </si>
  <si>
    <t>4.2.1.</t>
  </si>
  <si>
    <t>4.2.1.1.</t>
  </si>
  <si>
    <t>5.1.2.1.</t>
  </si>
  <si>
    <t>5.1.3.</t>
  </si>
  <si>
    <t>5.1.3.1.</t>
  </si>
  <si>
    <t>5.1.4.</t>
  </si>
  <si>
    <t>5.1.4.1.</t>
  </si>
  <si>
    <t>7.1.1.1.</t>
  </si>
  <si>
    <t>7.1.2.</t>
  </si>
  <si>
    <t>7.1.2.1.</t>
  </si>
  <si>
    <t>8.1.1.1</t>
  </si>
  <si>
    <t>8.2.1.</t>
  </si>
  <si>
    <t>8.2.2.</t>
  </si>
  <si>
    <t>10.1.1.</t>
  </si>
  <si>
    <t>10.1.1.1.</t>
  </si>
  <si>
    <t>Расходы на выплаты персоналу казенных учреждений</t>
  </si>
  <si>
    <t>4300000100</t>
  </si>
  <si>
    <t>7.1.3.</t>
  </si>
  <si>
    <t>7.1.3.1.</t>
  </si>
  <si>
    <t>5100000100</t>
  </si>
  <si>
    <t>4310000191</t>
  </si>
  <si>
    <t>0707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</si>
  <si>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</si>
  <si>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7500000100</t>
  </si>
  <si>
    <t>7400000100</t>
  </si>
  <si>
    <t>7600000100</t>
  </si>
  <si>
    <t>1101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</si>
  <si>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</si>
  <si>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</si>
  <si>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8.2.1.1</t>
  </si>
  <si>
    <t>8.2.2.1</t>
  </si>
  <si>
    <t>1102</t>
  </si>
  <si>
    <t>9.2.1.</t>
  </si>
  <si>
    <t>9.2.1.1.</t>
  </si>
  <si>
    <t>Назначение, выплата, перерасчет ежемесячной доплаты за стаж (общую продолжительность) работы (службы) в ОМСУ,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муниц. долж-ти, долж-ти муниц. службы в ОМСУ муниципальных органах муниципальных образований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</si>
  <si>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</si>
  <si>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Социальное обеспечение и иные выплаты населению</t>
  </si>
  <si>
    <t>Итого источников финансирования  дефицита бюджета</t>
  </si>
  <si>
    <t>Перечень главных администраторов доходов бюджета</t>
  </si>
  <si>
    <t>Наименование главного администратора доходов бюджета</t>
  </si>
  <si>
    <t>Код  главного администратора доходов бюджета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</si>
  <si>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</si>
  <si>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</si>
  <si>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</si>
  <si>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1000</t>
  </si>
  <si>
    <t xml:space="preserve"> 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</si>
  <si>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</t>
  </si>
  <si>
    <t xml:space="preserve">Физическая культура </t>
  </si>
  <si>
    <t>Другие вопросы в области национальной экономики</t>
  </si>
  <si>
    <t>Субсидии юридическим лицам, учреждениям, индивидуальным предпринимателям, а также физическим лицам - производителям товаров, работ, услуг</t>
  </si>
  <si>
    <t>000</t>
  </si>
  <si>
    <t>финансирования</t>
  </si>
  <si>
    <t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</si>
  <si>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Руководитель отдела экономики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</si>
  <si>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</si>
  <si>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</t>
  </si>
  <si>
    <t>Итого по доходам</t>
  </si>
  <si>
    <t>4.1.1.2.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</si>
  <si>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</si>
  <si>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Иные бюджетные ассигнования
</t>
  </si>
  <si>
    <t xml:space="preserve">Пособия, компенсации и иные социальные выплаты
гражданам, кроме публичных нормативных обязательств
</t>
  </si>
  <si>
    <t>1.2.2.3.</t>
  </si>
  <si>
    <t>5.1.5.</t>
  </si>
  <si>
    <t>5.1.5.1.</t>
  </si>
  <si>
    <t>5.1.6.</t>
  </si>
  <si>
    <t>5.1.6.1.</t>
  </si>
  <si>
    <t>5.1.6.2.</t>
  </si>
  <si>
    <t>5.1.6.3.</t>
  </si>
  <si>
    <t>6400000100</t>
  </si>
  <si>
    <t>6600000100</t>
  </si>
  <si>
    <t>0107</t>
  </si>
  <si>
    <t>0020000033</t>
  </si>
  <si>
    <t>0020000034</t>
  </si>
  <si>
    <t>Избирательная комиссия</t>
  </si>
  <si>
    <t>Проведение выборов в представительные органы МО</t>
  </si>
  <si>
    <t>2.2.2.</t>
  </si>
  <si>
    <t>2.2.2.1.</t>
  </si>
  <si>
    <t>2.4.1.</t>
  </si>
  <si>
    <t>2.4.1.1.</t>
  </si>
  <si>
    <t>2.4.2.</t>
  </si>
  <si>
    <t>2.4.2.1.</t>
  </si>
  <si>
    <t>2.4.3.</t>
  </si>
  <si>
    <t>2.4.3.1</t>
  </si>
  <si>
    <t>2.4.4.</t>
  </si>
  <si>
    <t>2.4.4.1.</t>
  </si>
  <si>
    <t>2.4.5.</t>
  </si>
  <si>
    <t>2.4.5.1</t>
  </si>
  <si>
    <t>2.4.6.1</t>
  </si>
  <si>
    <t>2.4.6.2</t>
  </si>
  <si>
    <t>2.4.6.</t>
  </si>
  <si>
    <t>2.2.1.2.</t>
  </si>
  <si>
    <t>по разделам, подразделам</t>
  </si>
  <si>
    <t>0709</t>
  </si>
  <si>
    <t>6.2.</t>
  </si>
  <si>
    <t>6.2.2.</t>
  </si>
  <si>
    <t>6.2.2.1.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</si>
  <si>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</si>
  <si>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</si>
  <si>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</si>
  <si>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</si>
  <si>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</si>
  <si>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</si>
  <si>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</si>
  <si>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</si>
  <si>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Другие вопросы в области образования</t>
  </si>
  <si>
    <t>ДОХОДЫ ОТ ОКАЗАНИЯ ПЛАТНЫХ УСЛУГ  И КОМПЕНСАЦИИ ЗАТРАТ ГОСУДАРСТВА</t>
  </si>
  <si>
    <t>7.2.1.</t>
  </si>
  <si>
    <t>8.1.1.1.</t>
  </si>
  <si>
    <t>3</t>
  </si>
  <si>
    <t>4</t>
  </si>
  <si>
    <t>4.2.2.</t>
  </si>
  <si>
    <t>4.2.2.1.</t>
  </si>
  <si>
    <t>4.3.4.</t>
  </si>
  <si>
    <t>6.1.1.1</t>
  </si>
  <si>
    <t>6.2.1.</t>
  </si>
  <si>
    <t>6.2.1.1</t>
  </si>
  <si>
    <t>6.2.2.1</t>
  </si>
  <si>
    <t>7.2.1.1.</t>
  </si>
  <si>
    <t>Закупка товаров, работ и услуг для обеспечения государственных (муниципальных) нужд</t>
  </si>
  <si>
    <t>1.2.2.2</t>
  </si>
  <si>
    <t>1.4.</t>
  </si>
  <si>
    <t>1.5.</t>
  </si>
  <si>
    <t>6.</t>
  </si>
  <si>
    <t>8.</t>
  </si>
  <si>
    <t>Муниципальная программа «Участие в создании условий для реализации мер, направленных на осуществление экологического просвещения, а также организацию экологического воспитания и формирования экологической культуры в области обращения с твердыми коммунальными отходами»</t>
  </si>
  <si>
    <t>7800000100</t>
  </si>
  <si>
    <t>4.1.2.</t>
  </si>
  <si>
    <t>4.1.2.1.</t>
  </si>
  <si>
    <t>4.1.3.</t>
  </si>
  <si>
    <t>4.1.3.1.</t>
  </si>
  <si>
    <t>5.2.2.</t>
  </si>
  <si>
    <t>5.2.2.1.</t>
  </si>
  <si>
    <t>6.1.2.</t>
  </si>
  <si>
    <t>6.1.2.1.</t>
  </si>
  <si>
    <t>7.1.1.1</t>
  </si>
  <si>
    <t>7.2.1.1</t>
  </si>
  <si>
    <t>7.2.2.</t>
  </si>
  <si>
    <t>7.2.2.1.</t>
  </si>
  <si>
    <t>9.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</si>
  <si>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Ланское»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</si>
  <si>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Ланское»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</si>
  <si>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</si>
  <si>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Ланское»</t>
  </si>
  <si>
    <t>Муниципальная программа «Организация и проведение досуговых мероприятий для жителей МО Ланское»</t>
  </si>
  <si>
    <t>0409</t>
  </si>
  <si>
    <t>2.2.1</t>
  </si>
  <si>
    <t>2.2.1.1</t>
  </si>
  <si>
    <t>4.1.4</t>
  </si>
  <si>
    <t>4.1.4.1</t>
  </si>
  <si>
    <t>4.1.4.2.</t>
  </si>
  <si>
    <t>4.1.4.3.</t>
  </si>
  <si>
    <t>3.2.2</t>
  </si>
  <si>
    <t>3.2.2.1</t>
  </si>
  <si>
    <t>Дорожное хозяйство (дорожные фонды)</t>
  </si>
  <si>
    <t>2.2</t>
  </si>
  <si>
    <t>Приложение №5</t>
  </si>
  <si>
    <t xml:space="preserve">«О внесении изменений и дополнений в Решение Муниципального Совета Муниципальный округ Черная речка от 26.12.2019 № 21 «О принятии бюджета внутригородского муниципального образования Санкт-Петербурга Муниципальный округ Ланское на 2020 г.» </t>
  </si>
  <si>
    <t>М.Н. Терехова</t>
  </si>
  <si>
    <t>Внесены следующие изменения:</t>
  </si>
  <si>
    <t>1202</t>
  </si>
  <si>
    <t>Комитет по благоустройству Санкт-Петербурга</t>
  </si>
  <si>
    <t>1.3</t>
  </si>
  <si>
    <t>1.3.1.</t>
  </si>
  <si>
    <t>1.3.1.1.</t>
  </si>
  <si>
    <t>1.3.2.</t>
  </si>
  <si>
    <t>1.3.2.2.</t>
  </si>
  <si>
    <t>1.4.1.</t>
  </si>
  <si>
    <t>1.4.1.1.</t>
  </si>
  <si>
    <t>1.5.1.</t>
  </si>
  <si>
    <t>1.5.1.1.</t>
  </si>
  <si>
    <t>Муниципальная программа «Проведение работ по военно-патриотическому воспитанию молодежи на территории внутригородского муниципального образования Санкт - Петербурга Муниципальный округ Ланское»</t>
  </si>
  <si>
    <t>Наименование целевой статьи</t>
  </si>
  <si>
    <t>Код  подраздела</t>
  </si>
  <si>
    <t>Обоснование вносимых изменений</t>
  </si>
  <si>
    <t>Экономия по результатам конкурсных процедур</t>
  </si>
  <si>
    <t xml:space="preserve">Экономия по результатам конкурсных процедур; уменьшение поступления доходов в связи с внесением изменений налоговое законодательство  </t>
  </si>
  <si>
    <t>Увеличение бюджетных ассигнований в связи с необходимостью установки искусственных дорожных неровностей (ИДН) по просьбам жителей</t>
  </si>
  <si>
    <t>Увеличение бюджетных ассигнований в связи с необходимостью формирования архивного фонда</t>
  </si>
  <si>
    <t>Экономия за счет сокращения штатных вакантных должностей</t>
  </si>
  <si>
    <t>Увеличение бюджетных ассигнований в связи с необходимостью приобретения жесткого диска для создания резервного хранилища информации, расположенной на сервере, а также приобретения легкового автомобиля для нужд Местной Администрации</t>
  </si>
  <si>
    <t>Увеличение бюджетных ассигнований в связи с необходимостью обеспечения необходимых социальных выплат (уход сотрудника в декрет)</t>
  </si>
  <si>
    <t>Экономия по фактически сложившимся расходам</t>
  </si>
  <si>
    <t>Экономия по результатам конкурсных процедур; невозможность проведения мероприятий на основании Постановления Правительства Санкт-Петербурга от 13 марта 2020 года № 121 "О мерах по противодействию распространению в Санкт-Петербурге новой коронавирусной инфекции (COVID-19)"</t>
  </si>
  <si>
    <t>Итого по расходам:</t>
  </si>
  <si>
    <t>Увеличение бюджетных ассигнований в связи с необходимостью закупки спецодежды для работников МКУ "Черная речка"; оплата госпошлины</t>
  </si>
  <si>
    <t>Невостребованные ассигнования в связи с невозможностью проведения массовых мероприятий на основании Постановления Правительства Санкт-Петербурга от 13 марта 2020 года № 121 "О мерах по противодействию распространению в Санкт-Петербурге новой коронавирусной инфекции (COVID-19)"</t>
  </si>
  <si>
    <t>сокращен объем поступлений доходов в связи с распространением новой коронавирусной инфекции и как следствие принятием Правительством Российской Федерации и Правительством Санкт-Петербурга мер, направленных на поддержку малого и среднего бизнеса посредством внесения изменений в законодательство, определяющее уплату налогов и сборов.</t>
  </si>
  <si>
    <t>Соответственно внесены следующие изменения в расходную часть местного бюджета:</t>
  </si>
  <si>
    <t>Доходы:</t>
  </si>
  <si>
    <t>СПРАВКА-УВЕДОМЛЕНИЕ О ВНЕСЕНИИ ИЗМЕНЕНИЙ № 1/2</t>
  </si>
  <si>
    <t>к Решению Муниципального Совета № 39 от 13.10.2020 года</t>
  </si>
  <si>
    <t xml:space="preserve"> НА 2021 ГОД</t>
  </si>
  <si>
    <t>Содержание и обеспечение деятельности представительного органа муниципального образования</t>
  </si>
  <si>
    <t>Муниципальная программа «Участие в реализации мер по профилактике дорожно-транспортного травматизма на 
территории внутригородского муниципального образования Санкт-Петербурга Муниципальный округ Ланское, включая размещение, содержание и ремонт искусственных дорожных неровностей»</t>
  </si>
  <si>
    <t>Обеспечение проведения выборов и референдумов</t>
  </si>
  <si>
    <t>1.4.2.</t>
  </si>
  <si>
    <t>1.4.2.1.</t>
  </si>
  <si>
    <t>1.6.</t>
  </si>
  <si>
    <t>1.6.1.</t>
  </si>
  <si>
    <t>1.6.1.1.</t>
  </si>
  <si>
    <t>1.6.2.</t>
  </si>
  <si>
    <t>1.6.2.1.</t>
  </si>
  <si>
    <t>1.3.1.2.</t>
  </si>
  <si>
    <t>1.3.1.3.</t>
  </si>
  <si>
    <t>1.3.2.1</t>
  </si>
  <si>
    <t>6.1.3.</t>
  </si>
  <si>
    <t>6.1.3.1.</t>
  </si>
  <si>
    <t>МУНИЦИПАЛЬНЫЙ ОКРУГ ЛАНСКОЕ НА 2021 ГОД</t>
  </si>
  <si>
    <t>7300000100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</si>
  <si>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</si>
  <si>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</si>
  <si>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</t>
  </si>
  <si>
    <t>1 00 00000 00 0000 000</t>
  </si>
  <si>
    <t>1 01 00000 00 0000 000</t>
  </si>
  <si>
    <t>1 01 02010 01 0000 110</t>
  </si>
  <si>
    <t>Налоги на прибыль, доходы</t>
  </si>
  <si>
    <t>Налог на доходы физических лиц</t>
  </si>
  <si>
    <t>1 13 02993 03 0000 130</t>
  </si>
  <si>
    <t>1 13 02993 03 0100 130</t>
  </si>
  <si>
    <t>1 13 00000 00 0000 000</t>
  </si>
  <si>
    <t>1 13 0000 00 0000 130</t>
  </si>
  <si>
    <t>Доходы от компенсации затрат государства</t>
  </si>
  <si>
    <t>1 13 02990 00 000 130</t>
  </si>
  <si>
    <t xml:space="preserve">Прочие доходы от компенсации затрат государства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</si>
  <si>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обраований Санкт-Петербурга в соответствии с законодательством Санкт-Петербурга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</si>
  <si>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</si>
  <si>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</si>
  <si>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</si>
  <si>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</si>
  <si>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</si>
  <si>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</si>
  <si>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</si>
  <si>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
полномочий субъектов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</si>
  <si>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</si>
  <si>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</si>
  <si>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</si>
  <si>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</si>
  <si>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</si>
  <si>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</si>
  <si>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</si>
  <si>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
приемной семье, а также вознаграждение, причитающееся
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</si>
  <si>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</si>
  <si>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</si>
  <si>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</si>
  <si>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</si>
  <si>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</si>
  <si>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</si>
  <si>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2.1.1.1</t>
  </si>
  <si>
    <t>1.2.1</t>
  </si>
  <si>
    <t>Муниципальная программа «Участие в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</si>
  <si>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2 00 00000 00 0000 000</t>
  </si>
  <si>
    <t>2 02 00000 00 0000 000</t>
  </si>
  <si>
    <t>1.6.2.1</t>
  </si>
  <si>
    <t>1.6.2.2</t>
  </si>
  <si>
    <t>Приложение №2</t>
  </si>
  <si>
    <t>Приложение №3</t>
  </si>
  <si>
    <t>Приложение №1</t>
  </si>
  <si>
    <t>Приложение №6</t>
  </si>
  <si>
    <t>Компенсация депутатам осуществляющим свои полномочия на непостоянной основе</t>
  </si>
  <si>
    <t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Ланское"</t>
  </si>
  <si>
    <t>Муниципальная программа "Прочие мероприятия в области благоустройства внутригородского муниципального образования Санкт-Петербурга Муниципальный округ Ланское"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</si>
  <si>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внутригородского муниципального образования Санкт-Петербурга Муниципальный округ Ланское»</t>
  </si>
  <si>
    <t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впервые"</t>
  </si>
  <si>
    <t>3.2.1.</t>
  </si>
  <si>
    <t>3.2.1.1.</t>
  </si>
  <si>
    <t>к Проекту Решения Муниципального Совета № ___ от ____2020 года
 «О принятии проекта бюджета внутригородского муниципального образования                                                                           Санкт-Петербурга Муниципальный округ Ланское на 2021 год                                                                                                          в первом чтении (за основу) и назначении публичных слушаний»</t>
  </si>
  <si>
    <t>(ПРОЕКТ)</t>
  </si>
  <si>
    <t>Приложение №7</t>
  </si>
  <si>
    <t>в т.ч. верхний предел долга по муниципальным гарантиям</t>
  </si>
  <si>
    <t>Предельный объем муниципального долга на 2021 год</t>
  </si>
  <si>
    <t>Верхний предел муниципального долга на 01.01.2022</t>
  </si>
  <si>
    <t xml:space="preserve">ПРЕДЕЛ МУНИЦИПАЛЬНОГО ДОЛГА </t>
  </si>
  <si>
    <t>НА 2021 ГОД</t>
  </si>
  <si>
    <t>2 02 10000 00 0000 150</t>
  </si>
  <si>
    <t>Дотации бюджетам бюджетной системы Российской Федерации</t>
  </si>
  <si>
    <t>4.1.3.2.</t>
  </si>
  <si>
    <t>Периодическая печать и издательства</t>
  </si>
  <si>
    <t>8.2.</t>
  </si>
  <si>
    <t>8.2.1.1.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</si>
  <si>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</si>
  <si>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</si>
  <si>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1.3.1</t>
  </si>
  <si>
    <t>Резервные фонды</t>
  </si>
  <si>
    <t>Резервные фонды местной администрации</t>
  </si>
  <si>
    <t>Местная Администрация муниципального образования Муниципальный округ Ланское</t>
  </si>
  <si>
    <t>4.2.3.</t>
  </si>
  <si>
    <t>4.2.3.1.</t>
  </si>
  <si>
    <t>4.2.4.1.</t>
  </si>
  <si>
    <t>4.2.5.</t>
  </si>
  <si>
    <t>4.2.5.1.</t>
  </si>
  <si>
    <t>4.2.6.</t>
  </si>
  <si>
    <t>4.2.6.1.</t>
  </si>
  <si>
    <t>4.2.7.</t>
  </si>
  <si>
    <t>4.2.7.1.</t>
  </si>
  <si>
    <t>Муниципальная программа «Проведение работ по военно-патриотическому воспитанию граждан на территории внутригородского муниципального образования Санкт - Петербурга Муниципальный округ Ланское»</t>
  </si>
  <si>
    <t>62000S2510</t>
  </si>
  <si>
    <t>62000M2510</t>
  </si>
  <si>
    <t>Расходы  на осуществление работ в сфере озеленения за счет средств местного бюджета</t>
  </si>
  <si>
    <t>Расходы на озеленение территории муниципального образования за счет субсидии из бюджета Санкт-Петербурга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</si>
  <si>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</si>
  <si>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организацию благоустройства территорий за счет средств местного бюджета</t>
  </si>
  <si>
    <t>61000S2500</t>
  </si>
  <si>
    <t>61000M2500</t>
  </si>
  <si>
    <t>3.1.2</t>
  </si>
  <si>
    <t>3.4.1</t>
  </si>
  <si>
    <t>3.5.</t>
  </si>
  <si>
    <t>3.5.1.</t>
  </si>
  <si>
    <t>3.5.2.</t>
  </si>
  <si>
    <t>3.6.</t>
  </si>
  <si>
    <t>3.6.1.</t>
  </si>
  <si>
    <t>3.6.2.</t>
  </si>
  <si>
    <t>3.6.3.</t>
  </si>
  <si>
    <t>Главный распорядитель бюджетных средств - Муниципальный Совет Муниципальный округ Ланское (928)</t>
  </si>
  <si>
    <t>4.1.4.</t>
  </si>
  <si>
    <t>4.1.4.1.</t>
  </si>
  <si>
    <t>Главный распорядитель бюджетных средств - Избирательная комиссия внутригородского Муниципального Образования Санкт-Петербурга Муниципальный округ Ланское (код 914)</t>
  </si>
  <si>
    <t>Главный распорядитель бюджетных средств - Местная Администрация Муниципальный округ Ланское (966)</t>
  </si>
  <si>
    <t xml:space="preserve">Содержание и обеспечение деятельности Местной Администрации </t>
  </si>
  <si>
    <t xml:space="preserve">БЮДЖЕТА ВНУТРИГОРОДСКОГО МУНИЦИПАЛЬНОГО ОБРАЗОВАНИЯ ГОРОДА ФЕДЕРАЛЬНОГО ЗНАЧЕНИЯ САНКТ-ПЕТЕРБУРГА </t>
  </si>
  <si>
    <t>Муниципальная программа «Формирование архивных фондов органов местного самоуправления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</si>
  <si>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муниципального округа Ланское, а также участие в социальной и культурной адаптации мигрантов, профилактики межнациональных (межэтнических) конфликтов»</t>
  </si>
  <si>
    <t>Муниципальная программа «Формирование архивных фондов органов местного самоуправления Внутригородского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</si>
  <si>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муниципальный округ Ланское, а также участие в социальной и культурной адаптации мигрантов, профилактики межнациональных (межэтнических) конфликтов»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</si>
  <si>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</si>
  <si>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«Формирование архивных фондов органов местного самоуправления внутригородского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</si>
  <si>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Санкт-Петербурга 
Муниципальный округ Ланское»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</si>
  <si>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</si>
  <si>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"Содействие развитию малого бизнеса на территории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</si>
  <si>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 "Благоустройство придомовых территорий и дворовых территорий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</si>
  <si>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программа" Озеленение территорий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</si>
  <si>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 "Прочие мероприятия в области благоустройства внутригородского муниципального образования города федерального значения Санкт-Петербурга Муниципальный округ Ланское"</t>
  </si>
  <si>
    <t>Муниципальная программа "Устройство искусственных дорожных неровностей на проездах и въездах на придомовых территориях и дворовых территориях внутригородского  муниципального образования города федерального значения Санкт-Петербурга Муниципальный округ Ланское"</t>
  </si>
  <si>
    <t>Муниципальная программа "Участие в пределах своей компетенции в обеспечении чистоты и порядка на территории внутригородского  муниципального образования города федерального значения Санкт-Петербурга Муниципальный округ Ланское"</t>
  </si>
  <si>
    <t>Муниципальная программа «Проведение работ по военно-патриотическому воспитанию молодежи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</si>
  <si>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внутригородского Муниципального образования города федерального значения Санкт-Петербурга Муниципальный округ Ланское».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</si>
  <si>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</si>
  <si>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</si>
  <si>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</si>
  <si>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«Организация и проведение досуговых мероприятий для жителей внутригородского Муниципального образования города федерального значения Санкт-Петербурга Муниципальный округ Ланское»</t>
  </si>
  <si>
    <t>Муниципальная программа «Участие в создании условий для реализации мер, направленных на укрепление межнационального и межконфессионального согласия, сохранение языков и культуры народов Российской Федерации, проживающих на территории внутригородского Муниципального образования города федерального значения Санкт-Петербурга Муниципальный округ Ланское, а также участие в социальной и культурной адаптации мигрантов, профилактики межнациональных (межэтнических) конфликтов»</t>
  </si>
  <si>
    <t>Муниципальная программа «Обеспечение условий для развития на территории внутригородского Муниципального образования города федерального значения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</si>
  <si>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«Об утверждении бюджета внутригородского муниципального образования города федерального значения Санкт–Петербурга Муниципальный округ Ланское
на 2021 год"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</si>
  <si>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ЛАНСКОЕ НА 2021 ГОД</t>
  </si>
  <si>
    <t>БЮДЖЕТА ВНУТРИГОРОДСКОГО МУНИЦИПАЛЬНОГО ОБРАЗОВАНИЯ ГОРОДА</t>
  </si>
  <si>
    <t>ФЕДЕРАЛЬНОГО ЗНАЧЕНИЯ САНКТ-ПЕТЕРБУРГА МУНИЦИПАЛЬНЫЙ ОКРУГ ЛАНСКОЕ</t>
  </si>
  <si>
    <t xml:space="preserve">«Об утверждении бюджета внутригородского муниципального образования города федерального значения Санкт–Петербурга Муниципальный округ Ланское
на 2021 год"
</t>
  </si>
  <si>
    <t>Специальные расходы</t>
  </si>
  <si>
    <t xml:space="preserve">БЮДЖЕТА ВНУТРИГОРОДСКОГО МУНИЦИПАЛЬНОГО ОБРАЗОВАНИЯ ГОРОДА ФЕДЕРАЛЬНОГО ЗНАЧЕНИЯ </t>
  </si>
  <si>
    <t>САНКТ-ПЕТЕРБУРГА МУНИЦИПАЛЬНЫЙ ОКРУГ ЛАНСКОЕ НА 2021 ГОД</t>
  </si>
  <si>
    <t>ЗП+содерж (с опекой)</t>
  </si>
  <si>
    <t>ЗП (без опеки)</t>
  </si>
  <si>
    <t>содерж (без опеки)</t>
  </si>
  <si>
    <t>норматив 22024,0</t>
  </si>
  <si>
    <t>опека 4668,1</t>
  </si>
  <si>
    <t>3.3.1.</t>
  </si>
  <si>
    <t>Социальные выплаты гражданам, кроме публичных нормативных социальных выплат</t>
  </si>
  <si>
    <t>2.3.1.1</t>
  </si>
  <si>
    <t>2.3.2.</t>
  </si>
  <si>
    <t>2.3.2.1.</t>
  </si>
  <si>
    <t>2.3.2.2.</t>
  </si>
  <si>
    <t>5.2.</t>
  </si>
  <si>
    <t>5.2.1.</t>
  </si>
  <si>
    <t>5.2.1.1.</t>
  </si>
  <si>
    <t>5.2.3.</t>
  </si>
  <si>
    <t>5.2.3.1.</t>
  </si>
  <si>
    <t>5.2.4.</t>
  </si>
  <si>
    <t>5.2.4.1.</t>
  </si>
  <si>
    <t>5.2.5.</t>
  </si>
  <si>
    <t>5.2.5.1</t>
  </si>
  <si>
    <t>5.2.6.</t>
  </si>
  <si>
    <t>5.2.6.1</t>
  </si>
  <si>
    <t>5.2.7.</t>
  </si>
  <si>
    <t>2 02 29999 00 0000 150</t>
  </si>
  <si>
    <t>2 02 20000 00 0000 150</t>
  </si>
  <si>
    <t>1.3.2.1.</t>
  </si>
  <si>
    <t>Субсидии бюджетам бюджетной системы Российской Федерации (межбюджетные субсидии)</t>
  </si>
  <si>
    <t>Прочие субсидии</t>
  </si>
  <si>
    <t>2.1.1.2.</t>
  </si>
  <si>
    <t>2.1.1.3.</t>
  </si>
  <si>
    <t>2.1.2.1</t>
  </si>
  <si>
    <t>966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</si>
  <si>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</si>
  <si>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</si>
  <si>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Перечень главных администраторов источников финансирования дефицита бюджета внутригородского муниципального образования города федерального значения Санкт–Петербурга Муниципальный округ Ланское
на 2021 год</t>
  </si>
  <si>
    <t>Подраздел</t>
  </si>
  <si>
    <t>Целевая статья</t>
  </si>
  <si>
    <t>Вид расходов</t>
  </si>
  <si>
    <t>Наименование статьи</t>
  </si>
  <si>
    <t>Изменения</t>
  </si>
  <si>
    <t>Примечание</t>
  </si>
  <si>
    <t>Итого:</t>
  </si>
  <si>
    <t>Увеличение потребности в связи с необходимостью оплаты кредиторской задолженности за 2020 год в 2021 году</t>
  </si>
  <si>
    <t>Экономия от конкурсных процедур</t>
  </si>
  <si>
    <t>Невостребованные ассигнования в связи с ограничительными мерами (концерт ко Дню России)</t>
  </si>
  <si>
    <t>Дополнительная потребность на  ремонт асфальта по адресам, ранее не предусмотренным в МП</t>
  </si>
  <si>
    <t>Увеличение потребности в связи с необходимостью разработки проектов на комплексное благоустройство (дополнительно 2 адреса) и удорожанием детского оборудования</t>
  </si>
  <si>
    <t>Санитарная рубка деревьев (ликвидация последствий грозы)</t>
  </si>
  <si>
    <t>1.4.1.2.</t>
  </si>
  <si>
    <t>Уменьшение дополнительной оплаты труда (вознаграждения)</t>
  </si>
  <si>
    <t>Увеличение и приведение в ссответствие с бюджетной классификацией расходов на закупки товаров, работ, услуг для нужд Избирательной комиссии</t>
  </si>
  <si>
    <t>к Решению Муниципального Совета № 100 от 17.06.2021 года</t>
  </si>
  <si>
    <t>Приложение №4
к Решению Муниципального Совета № 100 от 17.06.2021 года
«Об утверждении бюджета внутригородского муниципального образования города федерального значения Санкт-Петербурга Муниципальный округ Ланское на 2021 год"</t>
  </si>
  <si>
    <t>к Решению Муниципального Совета № 100 от 17.06.2021 года
 «Об утверждении бюджета внутригородского муниципального образования города федерального значения Санкт–Петербурга Муниципальный округ Ланское
на 2021 год"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</si>
</sst>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#,##0.0"/>
    <numFmt numFmtId="181" formatCode="_-* #,##0.0_р_._-;\-* #,##0.0_р_._-;_-* &quot;-&quot;??_р_._-;_-@_-"/>
    <numFmt numFmtId="182" formatCode="_-* #,##0.0\ _₽_-;\-* #,##0.0\ _₽_-;_-* &quot;-&quot;?\ _₽_-;_-@_-"/>
  </numFmts>
  <fonts count="75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0"/>
      <name val="Cambria"/>
      <family val="1"/>
    </font>
    <font>
      <sz val="11"/>
      <name val="Cambria"/>
      <family val="1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Cambria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60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8"/>
      <name val="Segoe U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C00000"/>
      <name val="Times New Roman"/>
      <family val="1"/>
    </font>
    <font>
      <b/>
      <sz val="10"/>
      <color theme="1"/>
      <name val="Times New Roman"/>
      <family val="1"/>
    </font>
    <font>
      <sz val="8"/>
      <color rgb="FFFF0000"/>
      <name val="Times New Roman"/>
      <family val="1"/>
    </font>
    <font>
      <sz val="10"/>
      <color theme="5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>
        <color rgb="FF00000A"/>
      </right>
      <top/>
      <bottom style="medium"/>
    </border>
    <border>
      <left/>
      <right style="medium">
        <color rgb="FF00000A"/>
      </right>
      <top style="medium">
        <color rgb="FF00000A"/>
      </top>
      <bottom/>
    </border>
    <border>
      <left/>
      <right style="medium">
        <color rgb="FF00000A"/>
      </right>
      <top style="medium"/>
      <bottom/>
    </border>
    <border>
      <left/>
      <right style="medium">
        <color rgb="FF00000A"/>
      </right>
      <top style="medium"/>
      <bottom style="thin"/>
    </border>
    <border>
      <left style="medium">
        <color rgb="FF00000A"/>
      </left>
      <right style="medium">
        <color rgb="FF00000A"/>
      </right>
      <top style="medium"/>
      <bottom style="thin"/>
    </border>
    <border>
      <left style="medium">
        <color rgb="FF00000A"/>
      </left>
      <right style="medium"/>
      <top style="medium"/>
      <bottom style="thin"/>
    </border>
    <border>
      <left style="medium"/>
      <right style="medium">
        <color rgb="FF00000A"/>
      </right>
      <top style="medium"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/>
      <right style="medium">
        <color rgb="FF00000A"/>
      </right>
      <top style="medium"/>
      <bottom style="thin"/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>
        <color indexed="63"/>
      </right>
      <top style="medium">
        <color rgb="FF00000A"/>
      </top>
      <bottom>
        <color indexed="63"/>
      </bottom>
    </border>
    <border>
      <left style="medium">
        <color rgb="FF00000A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19" xfId="0" applyNumberFormat="1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left" vertical="center" wrapText="1"/>
    </xf>
    <xf numFmtId="0" fontId="4" fillId="12" borderId="18" xfId="0" applyFont="1" applyFill="1" applyBorder="1" applyAlignment="1">
      <alignment horizontal="center" vertical="center" wrapText="1"/>
    </xf>
    <xf numFmtId="49" fontId="4" fillId="12" borderId="18" xfId="0" applyNumberFormat="1" applyFont="1" applyFill="1" applyBorder="1" applyAlignment="1">
      <alignment horizontal="center" vertical="center" wrapText="1"/>
    </xf>
    <xf numFmtId="176" fontId="4" fillId="12" borderId="21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19" xfId="0" applyNumberFormat="1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33" borderId="24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69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center" vertical="center" wrapText="1"/>
    </xf>
    <xf numFmtId="49" fontId="13" fillId="36" borderId="14" xfId="0" applyNumberFormat="1" applyFont="1" applyFill="1" applyBorder="1" applyAlignment="1">
      <alignment horizontal="center" vertical="center" wrapText="1"/>
    </xf>
    <xf numFmtId="176" fontId="13" fillId="36" borderId="1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6" borderId="14" xfId="0" applyFont="1" applyFill="1" applyBorder="1" applyAlignment="1">
      <alignment horizontal="left" vertical="center" wrapText="1"/>
    </xf>
    <xf numFmtId="49" fontId="4" fillId="9" borderId="26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center" vertical="center" wrapText="1"/>
    </xf>
    <xf numFmtId="49" fontId="4" fillId="9" borderId="23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0" fillId="0" borderId="0" xfId="0" applyAlignment="1">
      <alignment wrapText="1"/>
    </xf>
    <xf numFmtId="176" fontId="2" fillId="35" borderId="27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7" borderId="12" xfId="0" applyNumberFormat="1" applyFont="1" applyFill="1" applyBorder="1" applyAlignment="1">
      <alignment horizontal="center" vertical="center" wrapText="1"/>
    </xf>
    <xf numFmtId="49" fontId="4" fillId="37" borderId="17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176" fontId="4" fillId="9" borderId="2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9" fontId="4" fillId="34" borderId="14" xfId="0" applyNumberFormat="1" applyFont="1" applyFill="1" applyBorder="1" applyAlignment="1">
      <alignment horizontal="center" vertical="center" wrapText="1"/>
    </xf>
    <xf numFmtId="0" fontId="1" fillId="0" borderId="28" xfId="53" applyFont="1" applyBorder="1" applyAlignment="1">
      <alignment horizontal="left" vertical="center" wrapText="1"/>
      <protection/>
    </xf>
    <xf numFmtId="0" fontId="70" fillId="0" borderId="28" xfId="53" applyFont="1" applyBorder="1" applyAlignment="1">
      <alignment horizontal="left" vertical="center" wrapText="1"/>
      <protection/>
    </xf>
    <xf numFmtId="0" fontId="70" fillId="0" borderId="29" xfId="53" applyFont="1" applyBorder="1" applyAlignment="1">
      <alignment horizontal="left" vertical="center" wrapText="1"/>
      <protection/>
    </xf>
    <xf numFmtId="0" fontId="5" fillId="10" borderId="28" xfId="53" applyFont="1" applyFill="1" applyBorder="1" applyAlignment="1">
      <alignment horizontal="left" vertical="center" wrapText="1"/>
      <protection/>
    </xf>
    <xf numFmtId="0" fontId="5" fillId="38" borderId="29" xfId="53" applyFont="1" applyFill="1" applyBorder="1" applyAlignment="1">
      <alignment horizontal="left" vertical="center" wrapText="1"/>
      <protection/>
    </xf>
    <xf numFmtId="0" fontId="5" fillId="7" borderId="28" xfId="53" applyFont="1" applyFill="1" applyBorder="1" applyAlignment="1">
      <alignment horizontal="left" vertical="center" wrapText="1"/>
      <protection/>
    </xf>
    <xf numFmtId="0" fontId="14" fillId="0" borderId="28" xfId="53" applyFont="1" applyBorder="1" applyAlignment="1">
      <alignment horizontal="left" vertical="center" wrapText="1"/>
      <protection/>
    </xf>
    <xf numFmtId="0" fontId="5" fillId="39" borderId="28" xfId="53" applyFont="1" applyFill="1" applyBorder="1" applyAlignment="1">
      <alignment horizontal="left" vertical="center" wrapText="1"/>
      <protection/>
    </xf>
    <xf numFmtId="0" fontId="14" fillId="0" borderId="30" xfId="53" applyFont="1" applyBorder="1" applyAlignment="1">
      <alignment horizontal="left" vertical="center" wrapText="1"/>
      <protection/>
    </xf>
    <xf numFmtId="0" fontId="1" fillId="0" borderId="29" xfId="53" applyFont="1" applyBorder="1" applyAlignment="1">
      <alignment horizontal="left" vertical="center" wrapText="1"/>
      <protection/>
    </xf>
    <xf numFmtId="0" fontId="1" fillId="0" borderId="31" xfId="53" applyFont="1" applyBorder="1" applyAlignment="1">
      <alignment horizontal="left" vertical="center" wrapText="1"/>
      <protection/>
    </xf>
    <xf numFmtId="0" fontId="5" fillId="10" borderId="28" xfId="53" applyFont="1" applyFill="1" applyBorder="1" applyAlignment="1">
      <alignment vertical="center" wrapText="1"/>
      <protection/>
    </xf>
    <xf numFmtId="0" fontId="4" fillId="12" borderId="14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right" wrapText="1"/>
    </xf>
    <xf numFmtId="0" fontId="1" fillId="0" borderId="0" xfId="53" applyFont="1" applyBorder="1" applyAlignment="1">
      <alignment horizontal="right" wrapText="1"/>
      <protection/>
    </xf>
    <xf numFmtId="0" fontId="1" fillId="0" borderId="0" xfId="53" applyFont="1" applyAlignment="1">
      <alignment horizontal="right" wrapText="1"/>
      <protection/>
    </xf>
    <xf numFmtId="0" fontId="4" fillId="0" borderId="11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53" applyFont="1">
      <alignment/>
      <protection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53" applyFont="1" applyBorder="1">
      <alignment/>
      <protection/>
    </xf>
    <xf numFmtId="176" fontId="10" fillId="0" borderId="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0" fontId="15" fillId="40" borderId="32" xfId="0" applyFont="1" applyFill="1" applyBorder="1" applyAlignment="1">
      <alignment horizontal="center" vertical="center" wrapText="1"/>
    </xf>
    <xf numFmtId="0" fontId="15" fillId="41" borderId="32" xfId="0" applyFont="1" applyFill="1" applyBorder="1" applyAlignment="1">
      <alignment horizontal="center" vertical="center" wrapText="1"/>
    </xf>
    <xf numFmtId="0" fontId="15" fillId="40" borderId="33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5" fillId="40" borderId="36" xfId="0" applyFont="1" applyFill="1" applyBorder="1" applyAlignment="1">
      <alignment horizontal="center" vertical="center" wrapText="1"/>
    </xf>
    <xf numFmtId="0" fontId="15" fillId="40" borderId="37" xfId="0" applyFont="1" applyFill="1" applyBorder="1" applyAlignment="1">
      <alignment horizontal="center" vertical="center" wrapText="1"/>
    </xf>
    <xf numFmtId="0" fontId="15" fillId="40" borderId="38" xfId="0" applyFont="1" applyFill="1" applyBorder="1" applyAlignment="1">
      <alignment horizontal="center" vertical="center" wrapText="1"/>
    </xf>
    <xf numFmtId="0" fontId="15" fillId="40" borderId="39" xfId="0" applyFont="1" applyFill="1" applyBorder="1" applyAlignment="1">
      <alignment horizontal="center" vertical="center" wrapText="1"/>
    </xf>
    <xf numFmtId="0" fontId="15" fillId="40" borderId="34" xfId="0" applyFont="1" applyFill="1" applyBorder="1" applyAlignment="1">
      <alignment horizontal="center" vertical="center" wrapText="1"/>
    </xf>
    <xf numFmtId="0" fontId="18" fillId="40" borderId="35" xfId="0" applyFont="1" applyFill="1" applyBorder="1" applyAlignment="1">
      <alignment vertical="top" wrapText="1"/>
    </xf>
    <xf numFmtId="49" fontId="10" fillId="0" borderId="3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 wrapText="1"/>
    </xf>
    <xf numFmtId="176" fontId="10" fillId="0" borderId="35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176" fontId="15" fillId="0" borderId="35" xfId="0" applyNumberFormat="1" applyFont="1" applyBorder="1" applyAlignment="1">
      <alignment horizontal="center" vertical="center" wrapText="1"/>
    </xf>
    <xf numFmtId="176" fontId="15" fillId="0" borderId="3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176" fontId="4" fillId="34" borderId="12" xfId="0" applyNumberFormat="1" applyFont="1" applyFill="1" applyBorder="1" applyAlignment="1">
      <alignment horizontal="center" vertical="center" wrapText="1"/>
    </xf>
    <xf numFmtId="49" fontId="4" fillId="12" borderId="40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12" borderId="14" xfId="0" applyNumberFormat="1" applyFont="1" applyFill="1" applyBorder="1" applyAlignment="1">
      <alignment horizontal="left" vertical="center" wrapText="1"/>
    </xf>
    <xf numFmtId="176" fontId="4" fillId="34" borderId="11" xfId="0" applyNumberFormat="1" applyFont="1" applyFill="1" applyBorder="1" applyAlignment="1">
      <alignment horizontal="center" vertical="center" wrapText="1"/>
    </xf>
    <xf numFmtId="0" fontId="71" fillId="12" borderId="14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4" fillId="0" borderId="11" xfId="0" applyFont="1" applyBorder="1" applyAlignment="1">
      <alignment horizontal="left" vertical="center" wrapText="1"/>
    </xf>
    <xf numFmtId="49" fontId="2" fillId="35" borderId="23" xfId="0" applyNumberFormat="1" applyFont="1" applyFill="1" applyBorder="1" applyAlignment="1">
      <alignment horizontal="left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9" borderId="15" xfId="0" applyNumberFormat="1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center" wrapText="1"/>
    </xf>
    <xf numFmtId="0" fontId="4" fillId="9" borderId="15" xfId="0" applyFont="1" applyFill="1" applyBorder="1" applyAlignment="1">
      <alignment horizontal="center" vertical="center" wrapText="1"/>
    </xf>
    <xf numFmtId="176" fontId="4" fillId="9" borderId="15" xfId="0" applyNumberFormat="1" applyFont="1" applyFill="1" applyBorder="1" applyAlignment="1">
      <alignment horizontal="center" vertical="center" wrapText="1"/>
    </xf>
    <xf numFmtId="49" fontId="2" fillId="35" borderId="13" xfId="61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2" borderId="32" xfId="0" applyFont="1" applyFill="1" applyBorder="1" applyAlignment="1">
      <alignment horizontal="center" vertical="center"/>
    </xf>
    <xf numFmtId="0" fontId="1" fillId="34" borderId="28" xfId="53" applyFont="1" applyFill="1" applyBorder="1" applyAlignment="1">
      <alignment horizontal="left" vertical="center" wrapText="1"/>
      <protection/>
    </xf>
    <xf numFmtId="0" fontId="1" fillId="34" borderId="29" xfId="53" applyFont="1" applyFill="1" applyBorder="1" applyAlignment="1">
      <alignment horizontal="left" vertical="center" wrapText="1"/>
      <protection/>
    </xf>
    <xf numFmtId="49" fontId="4" fillId="9" borderId="14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4" fillId="12" borderId="14" xfId="53" applyFont="1" applyFill="1" applyBorder="1" applyAlignment="1">
      <alignment wrapText="1"/>
      <protection/>
    </xf>
    <xf numFmtId="0" fontId="1" fillId="0" borderId="0" xfId="53" applyFont="1" applyAlignment="1">
      <alignment vertical="center"/>
      <protection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0" xfId="53" applyFont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Font="1" applyAlignment="1">
      <alignment horizontal="left" vertical="center"/>
      <protection/>
    </xf>
    <xf numFmtId="176" fontId="16" fillId="0" borderId="0" xfId="0" applyNumberFormat="1" applyFont="1" applyAlignment="1">
      <alignment vertical="center"/>
    </xf>
    <xf numFmtId="0" fontId="5" fillId="7" borderId="28" xfId="53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14" fillId="0" borderId="28" xfId="53" applyFont="1" applyBorder="1" applyAlignment="1">
      <alignment vertical="center" wrapText="1"/>
      <protection/>
    </xf>
    <xf numFmtId="0" fontId="1" fillId="0" borderId="28" xfId="53" applyFont="1" applyBorder="1" applyAlignment="1">
      <alignment vertical="center" wrapText="1"/>
      <protection/>
    </xf>
    <xf numFmtId="176" fontId="0" fillId="0" borderId="0" xfId="0" applyNumberFormat="1" applyAlignment="1">
      <alignment vertical="center"/>
    </xf>
    <xf numFmtId="0" fontId="1" fillId="0" borderId="31" xfId="53" applyFont="1" applyBorder="1" applyAlignment="1">
      <alignment vertical="center" wrapText="1"/>
      <protection/>
    </xf>
    <xf numFmtId="0" fontId="1" fillId="0" borderId="29" xfId="53" applyFont="1" applyBorder="1" applyAlignment="1">
      <alignment vertical="center" wrapText="1"/>
      <protection/>
    </xf>
    <xf numFmtId="0" fontId="5" fillId="39" borderId="28" xfId="53" applyFont="1" applyFill="1" applyBorder="1" applyAlignment="1">
      <alignment vertical="center" wrapText="1"/>
      <protection/>
    </xf>
    <xf numFmtId="0" fontId="14" fillId="0" borderId="30" xfId="53" applyFont="1" applyBorder="1" applyAlignment="1">
      <alignment vertical="center" wrapText="1"/>
      <protection/>
    </xf>
    <xf numFmtId="49" fontId="5" fillId="7" borderId="42" xfId="53" applyNumberFormat="1" applyFont="1" applyFill="1" applyBorder="1" applyAlignment="1">
      <alignment horizontal="center" vertical="center" wrapText="1"/>
      <protection/>
    </xf>
    <xf numFmtId="0" fontId="5" fillId="38" borderId="29" xfId="53" applyFont="1" applyFill="1" applyBorder="1" applyAlignment="1">
      <alignment vertical="center" wrapText="1"/>
      <protection/>
    </xf>
    <xf numFmtId="0" fontId="70" fillId="0" borderId="29" xfId="53" applyFont="1" applyBorder="1" applyAlignment="1">
      <alignment vertical="center" wrapText="1"/>
      <protection/>
    </xf>
    <xf numFmtId="0" fontId="70" fillId="0" borderId="28" xfId="53" applyFont="1" applyBorder="1" applyAlignment="1">
      <alignment vertical="center" wrapText="1"/>
      <protection/>
    </xf>
    <xf numFmtId="0" fontId="5" fillId="42" borderId="28" xfId="53" applyFont="1" applyFill="1" applyBorder="1" applyAlignment="1">
      <alignment vertical="center" wrapText="1"/>
      <protection/>
    </xf>
    <xf numFmtId="0" fontId="5" fillId="42" borderId="28" xfId="53" applyFont="1" applyFill="1" applyBorder="1" applyAlignment="1">
      <alignment horizontal="left" vertical="center" wrapText="1"/>
      <protection/>
    </xf>
    <xf numFmtId="0" fontId="11" fillId="0" borderId="30" xfId="53" applyFont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11" fillId="0" borderId="0" xfId="0" applyFont="1" applyFill="1" applyBorder="1" applyAlignment="1">
      <alignment horizontal="left" vertical="top"/>
    </xf>
    <xf numFmtId="176" fontId="10" fillId="0" borderId="0" xfId="0" applyNumberFormat="1" applyFont="1" applyFill="1" applyBorder="1" applyAlignment="1">
      <alignment horizontal="left" vertical="top" wrapText="1"/>
    </xf>
    <xf numFmtId="176" fontId="19" fillId="0" borderId="0" xfId="0" applyNumberFormat="1" applyFont="1" applyAlignment="1">
      <alignment/>
    </xf>
    <xf numFmtId="180" fontId="15" fillId="0" borderId="10" xfId="0" applyNumberFormat="1" applyFont="1" applyFill="1" applyBorder="1" applyAlignment="1">
      <alignment horizontal="center" vertical="center" wrapText="1"/>
    </xf>
    <xf numFmtId="180" fontId="15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180" fontId="10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0" fillId="0" borderId="0" xfId="0" applyFont="1" applyAlignment="1">
      <alignment wrapText="1"/>
    </xf>
    <xf numFmtId="0" fontId="24" fillId="0" borderId="0" xfId="0" applyFont="1" applyFill="1" applyBorder="1" applyAlignment="1">
      <alignment/>
    </xf>
    <xf numFmtId="176" fontId="24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right" vertical="top"/>
    </xf>
    <xf numFmtId="181" fontId="0" fillId="0" borderId="0" xfId="61" applyNumberFormat="1" applyFont="1" applyAlignment="1">
      <alignment/>
    </xf>
    <xf numFmtId="181" fontId="0" fillId="37" borderId="0" xfId="61" applyNumberFormat="1" applyFont="1" applyFill="1" applyAlignment="1">
      <alignment/>
    </xf>
    <xf numFmtId="181" fontId="0" fillId="0" borderId="0" xfId="61" applyNumberFormat="1" applyFont="1" applyFill="1" applyAlignment="1">
      <alignment/>
    </xf>
    <xf numFmtId="0" fontId="1" fillId="0" borderId="0" xfId="0" applyFont="1" applyAlignment="1">
      <alignment/>
    </xf>
    <xf numFmtId="180" fontId="10" fillId="0" borderId="0" xfId="53" applyNumberFormat="1" applyFont="1" applyAlignment="1">
      <alignment horizontal="right"/>
      <protection/>
    </xf>
    <xf numFmtId="180" fontId="69" fillId="0" borderId="0" xfId="0" applyNumberFormat="1" applyFont="1" applyAlignment="1">
      <alignment horizontal="right"/>
    </xf>
    <xf numFmtId="180" fontId="1" fillId="0" borderId="0" xfId="0" applyNumberFormat="1" applyFont="1" applyAlignment="1">
      <alignment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 wrapText="1"/>
    </xf>
    <xf numFmtId="180" fontId="2" fillId="35" borderId="23" xfId="0" applyNumberFormat="1" applyFont="1" applyFill="1" applyBorder="1" applyAlignment="1">
      <alignment horizontal="center" vertical="center" wrapText="1"/>
    </xf>
    <xf numFmtId="180" fontId="4" fillId="12" borderId="19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9" borderId="19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2" fillId="35" borderId="19" xfId="0" applyNumberFormat="1" applyFont="1" applyFill="1" applyBorder="1" applyAlignment="1">
      <alignment horizontal="center" vertical="center" wrapText="1"/>
    </xf>
    <xf numFmtId="180" fontId="4" fillId="9" borderId="14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wrapText="1"/>
    </xf>
    <xf numFmtId="180" fontId="2" fillId="35" borderId="21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176" fontId="4" fillId="12" borderId="19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81" fontId="0" fillId="0" borderId="0" xfId="61" applyNumberFormat="1" applyFont="1" applyAlignment="1">
      <alignment/>
    </xf>
    <xf numFmtId="181" fontId="0" fillId="37" borderId="0" xfId="61" applyNumberFormat="1" applyFont="1" applyFill="1" applyAlignment="1">
      <alignment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 wrapText="1"/>
    </xf>
    <xf numFmtId="180" fontId="10" fillId="0" borderId="0" xfId="53" applyNumberFormat="1" applyFont="1" applyAlignment="1">
      <alignment horizontal="right" vertical="center"/>
      <protection/>
    </xf>
    <xf numFmtId="180" fontId="69" fillId="34" borderId="0" xfId="0" applyNumberFormat="1" applyFont="1" applyFill="1" applyAlignment="1">
      <alignment horizontal="right" vertical="center"/>
    </xf>
    <xf numFmtId="180" fontId="1" fillId="0" borderId="0" xfId="53" applyNumberFormat="1" applyFont="1" applyAlignment="1">
      <alignment vertical="center"/>
      <protection/>
    </xf>
    <xf numFmtId="180" fontId="2" fillId="0" borderId="43" xfId="53" applyNumberFormat="1" applyFont="1" applyBorder="1" applyAlignment="1">
      <alignment horizontal="center" vertical="center" wrapText="1"/>
      <protection/>
    </xf>
    <xf numFmtId="180" fontId="2" fillId="0" borderId="28" xfId="53" applyNumberFormat="1" applyFont="1" applyBorder="1" applyAlignment="1">
      <alignment horizontal="center" vertical="center" wrapText="1"/>
      <protection/>
    </xf>
    <xf numFmtId="180" fontId="5" fillId="38" borderId="33" xfId="53" applyNumberFormat="1" applyFont="1" applyFill="1" applyBorder="1" applyAlignment="1">
      <alignment horizontal="center" vertical="center" wrapText="1"/>
      <protection/>
    </xf>
    <xf numFmtId="180" fontId="5" fillId="10" borderId="35" xfId="53" applyNumberFormat="1" applyFont="1" applyFill="1" applyBorder="1" applyAlignment="1">
      <alignment horizontal="center" vertical="center" wrapText="1"/>
      <protection/>
    </xf>
    <xf numFmtId="180" fontId="5" fillId="7" borderId="28" xfId="53" applyNumberFormat="1" applyFont="1" applyFill="1" applyBorder="1" applyAlignment="1">
      <alignment horizontal="center" vertical="center" wrapText="1"/>
      <protection/>
    </xf>
    <xf numFmtId="180" fontId="14" fillId="0" borderId="35" xfId="53" applyNumberFormat="1" applyFont="1" applyBorder="1" applyAlignment="1">
      <alignment horizontal="center" vertical="center" wrapText="1"/>
      <protection/>
    </xf>
    <xf numFmtId="180" fontId="1" fillId="0" borderId="35" xfId="53" applyNumberFormat="1" applyFont="1" applyBorder="1" applyAlignment="1">
      <alignment horizontal="center" vertical="center" wrapText="1"/>
      <protection/>
    </xf>
    <xf numFmtId="180" fontId="1" fillId="0" borderId="28" xfId="53" applyNumberFormat="1" applyFont="1" applyBorder="1" applyAlignment="1">
      <alignment horizontal="center" vertical="center" wrapText="1"/>
      <protection/>
    </xf>
    <xf numFmtId="180" fontId="5" fillId="7" borderId="35" xfId="53" applyNumberFormat="1" applyFont="1" applyFill="1" applyBorder="1" applyAlignment="1">
      <alignment horizontal="center" vertical="center" wrapText="1"/>
      <protection/>
    </xf>
    <xf numFmtId="180" fontId="1" fillId="0" borderId="31" xfId="53" applyNumberFormat="1" applyFont="1" applyBorder="1" applyAlignment="1">
      <alignment horizontal="center" vertical="center" wrapText="1"/>
      <protection/>
    </xf>
    <xf numFmtId="180" fontId="1" fillId="0" borderId="33" xfId="53" applyNumberFormat="1" applyFont="1" applyBorder="1" applyAlignment="1">
      <alignment horizontal="center" vertical="center" wrapText="1"/>
      <protection/>
    </xf>
    <xf numFmtId="180" fontId="5" fillId="39" borderId="35" xfId="53" applyNumberFormat="1" applyFont="1" applyFill="1" applyBorder="1" applyAlignment="1">
      <alignment horizontal="center" vertical="center" wrapText="1"/>
      <protection/>
    </xf>
    <xf numFmtId="180" fontId="14" fillId="0" borderId="30" xfId="53" applyNumberFormat="1" applyFont="1" applyBorder="1" applyAlignment="1">
      <alignment horizontal="center" vertical="center" wrapText="1"/>
      <protection/>
    </xf>
    <xf numFmtId="180" fontId="14" fillId="0" borderId="28" xfId="53" applyNumberFormat="1" applyFont="1" applyBorder="1" applyAlignment="1">
      <alignment horizontal="center" vertical="center" wrapText="1"/>
      <protection/>
    </xf>
    <xf numFmtId="180" fontId="1" fillId="34" borderId="35" xfId="53" applyNumberFormat="1" applyFont="1" applyFill="1" applyBorder="1" applyAlignment="1">
      <alignment horizontal="center" vertical="center" wrapText="1"/>
      <protection/>
    </xf>
    <xf numFmtId="180" fontId="70" fillId="0" borderId="33" xfId="53" applyNumberFormat="1" applyFont="1" applyBorder="1" applyAlignment="1">
      <alignment horizontal="center" vertical="center" wrapText="1"/>
      <protection/>
    </xf>
    <xf numFmtId="180" fontId="5" fillId="42" borderId="35" xfId="53" applyNumberFormat="1" applyFont="1" applyFill="1" applyBorder="1" applyAlignment="1">
      <alignment horizontal="center" vertical="center" wrapText="1"/>
      <protection/>
    </xf>
    <xf numFmtId="180" fontId="11" fillId="0" borderId="30" xfId="53" applyNumberFormat="1" applyFont="1" applyBorder="1" applyAlignment="1">
      <alignment horizontal="center" vertical="center" wrapText="1"/>
      <protection/>
    </xf>
    <xf numFmtId="49" fontId="5" fillId="7" borderId="28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Alignment="1">
      <alignment vertical="center"/>
      <protection/>
    </xf>
    <xf numFmtId="49" fontId="5" fillId="38" borderId="29" xfId="53" applyNumberFormat="1" applyFont="1" applyFill="1" applyBorder="1" applyAlignment="1">
      <alignment horizontal="center" vertical="center" wrapText="1"/>
      <protection/>
    </xf>
    <xf numFmtId="49" fontId="5" fillId="10" borderId="28" xfId="53" applyNumberFormat="1" applyFont="1" applyFill="1" applyBorder="1" applyAlignment="1">
      <alignment horizontal="center" vertical="center" wrapText="1"/>
      <protection/>
    </xf>
    <xf numFmtId="49" fontId="1" fillId="0" borderId="28" xfId="53" applyNumberFormat="1" applyFont="1" applyBorder="1" applyAlignment="1">
      <alignment horizontal="center" vertical="center" wrapText="1"/>
      <protection/>
    </xf>
    <xf numFmtId="49" fontId="1" fillId="0" borderId="31" xfId="53" applyNumberFormat="1" applyFont="1" applyBorder="1" applyAlignment="1">
      <alignment horizontal="center" vertical="center" wrapText="1"/>
      <protection/>
    </xf>
    <xf numFmtId="49" fontId="1" fillId="0" borderId="29" xfId="53" applyNumberFormat="1" applyFont="1" applyBorder="1" applyAlignment="1">
      <alignment horizontal="center" vertical="center" wrapText="1"/>
      <protection/>
    </xf>
    <xf numFmtId="49" fontId="5" fillId="7" borderId="44" xfId="53" applyNumberFormat="1" applyFont="1" applyFill="1" applyBorder="1" applyAlignment="1">
      <alignment horizontal="center" vertical="center" wrapText="1"/>
      <protection/>
    </xf>
    <xf numFmtId="49" fontId="5" fillId="39" borderId="28" xfId="53" applyNumberFormat="1" applyFont="1" applyFill="1" applyBorder="1" applyAlignment="1">
      <alignment horizontal="center" vertical="center" wrapText="1"/>
      <protection/>
    </xf>
    <xf numFmtId="49" fontId="14" fillId="0" borderId="30" xfId="53" applyNumberFormat="1" applyFont="1" applyBorder="1" applyAlignment="1">
      <alignment horizontal="center" vertical="center" wrapText="1"/>
      <protection/>
    </xf>
    <xf numFmtId="49" fontId="14" fillId="0" borderId="28" xfId="53" applyNumberFormat="1" applyFont="1" applyBorder="1" applyAlignment="1">
      <alignment horizontal="center" vertical="center" wrapText="1"/>
      <protection/>
    </xf>
    <xf numFmtId="49" fontId="1" fillId="34" borderId="28" xfId="53" applyNumberFormat="1" applyFont="1" applyFill="1" applyBorder="1" applyAlignment="1">
      <alignment horizontal="center" vertical="center" wrapText="1"/>
      <protection/>
    </xf>
    <xf numFmtId="49" fontId="70" fillId="0" borderId="28" xfId="53" applyNumberFormat="1" applyFont="1" applyBorder="1" applyAlignment="1">
      <alignment horizontal="center" vertical="center" wrapText="1"/>
      <protection/>
    </xf>
    <xf numFmtId="49" fontId="5" fillId="42" borderId="28" xfId="53" applyNumberFormat="1" applyFont="1" applyFill="1" applyBorder="1" applyAlignment="1">
      <alignment horizontal="center" vertical="center" wrapText="1"/>
      <protection/>
    </xf>
    <xf numFmtId="49" fontId="5" fillId="0" borderId="28" xfId="53" applyNumberFormat="1" applyFont="1" applyBorder="1" applyAlignment="1">
      <alignment horizontal="center" vertical="center" wrapText="1"/>
      <protection/>
    </xf>
    <xf numFmtId="49" fontId="11" fillId="0" borderId="30" xfId="53" applyNumberFormat="1" applyFont="1" applyBorder="1" applyAlignment="1">
      <alignment horizontal="center" vertical="center" wrapText="1"/>
      <protection/>
    </xf>
    <xf numFmtId="49" fontId="1" fillId="0" borderId="45" xfId="53" applyNumberFormat="1" applyFont="1" applyBorder="1" applyAlignment="1">
      <alignment horizontal="center" vertical="center" wrapText="1"/>
      <protection/>
    </xf>
    <xf numFmtId="0" fontId="1" fillId="0" borderId="46" xfId="53" applyFont="1" applyBorder="1" applyAlignment="1">
      <alignment vertical="center" wrapText="1"/>
      <protection/>
    </xf>
    <xf numFmtId="0" fontId="1" fillId="0" borderId="46" xfId="53" applyFont="1" applyBorder="1" applyAlignment="1">
      <alignment horizontal="left" vertical="center" wrapText="1"/>
      <protection/>
    </xf>
    <xf numFmtId="180" fontId="1" fillId="0" borderId="47" xfId="53" applyNumberFormat="1" applyFont="1" applyBorder="1" applyAlignment="1">
      <alignment horizontal="center" vertical="center" wrapText="1"/>
      <protection/>
    </xf>
    <xf numFmtId="49" fontId="1" fillId="34" borderId="29" xfId="53" applyNumberFormat="1" applyFont="1" applyFill="1" applyBorder="1" applyAlignment="1">
      <alignment horizontal="center" vertical="center" wrapText="1"/>
      <protection/>
    </xf>
    <xf numFmtId="180" fontId="1" fillId="34" borderId="33" xfId="53" applyNumberFormat="1" applyFont="1" applyFill="1" applyBorder="1" applyAlignment="1">
      <alignment horizontal="center" vertical="center" wrapText="1"/>
      <protection/>
    </xf>
    <xf numFmtId="49" fontId="5" fillId="38" borderId="48" xfId="53" applyNumberFormat="1" applyFont="1" applyFill="1" applyBorder="1" applyAlignment="1">
      <alignment horizontal="center" vertical="center" wrapText="1"/>
      <protection/>
    </xf>
    <xf numFmtId="49" fontId="5" fillId="10" borderId="42" xfId="53" applyNumberFormat="1" applyFont="1" applyFill="1" applyBorder="1" applyAlignment="1">
      <alignment horizontal="center" vertical="center" wrapText="1"/>
      <protection/>
    </xf>
    <xf numFmtId="49" fontId="5" fillId="7" borderId="49" xfId="53" applyNumberFormat="1" applyFont="1" applyFill="1" applyBorder="1" applyAlignment="1">
      <alignment horizontal="center" vertical="center" wrapText="1"/>
      <protection/>
    </xf>
    <xf numFmtId="49" fontId="1" fillId="0" borderId="42" xfId="53" applyNumberFormat="1" applyFont="1" applyBorder="1" applyAlignment="1">
      <alignment horizontal="center" vertical="center" wrapText="1"/>
      <protection/>
    </xf>
    <xf numFmtId="49" fontId="1" fillId="0" borderId="49" xfId="53" applyNumberFormat="1" applyFont="1" applyBorder="1" applyAlignment="1">
      <alignment horizontal="center" vertical="center" wrapText="1"/>
      <protection/>
    </xf>
    <xf numFmtId="49" fontId="1" fillId="0" borderId="50" xfId="53" applyNumberFormat="1" applyFont="1" applyBorder="1" applyAlignment="1">
      <alignment horizontal="center" vertical="center" wrapText="1"/>
      <protection/>
    </xf>
    <xf numFmtId="49" fontId="1" fillId="0" borderId="48" xfId="53" applyNumberFormat="1" applyFont="1" applyBorder="1" applyAlignment="1">
      <alignment horizontal="center" vertical="center" wrapText="1"/>
      <protection/>
    </xf>
    <xf numFmtId="49" fontId="5" fillId="39" borderId="42" xfId="53" applyNumberFormat="1" applyFont="1" applyFill="1" applyBorder="1" applyAlignment="1">
      <alignment horizontal="center" vertical="center" wrapText="1"/>
      <protection/>
    </xf>
    <xf numFmtId="49" fontId="14" fillId="0" borderId="51" xfId="53" applyNumberFormat="1" applyFont="1" applyBorder="1" applyAlignment="1">
      <alignment horizontal="center" vertical="center" wrapText="1"/>
      <protection/>
    </xf>
    <xf numFmtId="49" fontId="14" fillId="0" borderId="49" xfId="53" applyNumberFormat="1" applyFont="1" applyBorder="1" applyAlignment="1">
      <alignment horizontal="center" vertical="center" wrapText="1"/>
      <protection/>
    </xf>
    <xf numFmtId="49" fontId="14" fillId="0" borderId="42" xfId="53" applyNumberFormat="1" applyFont="1" applyBorder="1" applyAlignment="1">
      <alignment horizontal="center" vertical="center" wrapText="1"/>
      <protection/>
    </xf>
    <xf numFmtId="49" fontId="1" fillId="0" borderId="52" xfId="53" applyNumberFormat="1" applyFont="1" applyBorder="1" applyAlignment="1">
      <alignment horizontal="center" vertical="center" wrapText="1"/>
      <protection/>
    </xf>
    <xf numFmtId="49" fontId="1" fillId="34" borderId="48" xfId="53" applyNumberFormat="1" applyFont="1" applyFill="1" applyBorder="1" applyAlignment="1">
      <alignment horizontal="center" vertical="center" wrapText="1"/>
      <protection/>
    </xf>
    <xf numFmtId="49" fontId="1" fillId="34" borderId="42" xfId="53" applyNumberFormat="1" applyFont="1" applyFill="1" applyBorder="1" applyAlignment="1">
      <alignment horizontal="center" vertical="center" wrapText="1"/>
      <protection/>
    </xf>
    <xf numFmtId="49" fontId="70" fillId="0" borderId="42" xfId="53" applyNumberFormat="1" applyFont="1" applyBorder="1" applyAlignment="1">
      <alignment horizontal="center" vertical="center" wrapText="1"/>
      <protection/>
    </xf>
    <xf numFmtId="49" fontId="5" fillId="42" borderId="42" xfId="53" applyNumberFormat="1" applyFont="1" applyFill="1" applyBorder="1" applyAlignment="1">
      <alignment horizontal="center" vertical="center" wrapText="1"/>
      <protection/>
    </xf>
    <xf numFmtId="49" fontId="5" fillId="0" borderId="42" xfId="53" applyNumberFormat="1" applyFont="1" applyBorder="1" applyAlignment="1">
      <alignment horizontal="center" vertical="center" wrapText="1"/>
      <protection/>
    </xf>
    <xf numFmtId="49" fontId="11" fillId="0" borderId="53" xfId="53" applyNumberFormat="1" applyFont="1" applyBorder="1" applyAlignment="1">
      <alignment horizontal="center" vertical="center" wrapText="1"/>
      <protection/>
    </xf>
    <xf numFmtId="49" fontId="5" fillId="34" borderId="42" xfId="53" applyNumberFormat="1" applyFont="1" applyFill="1" applyBorder="1" applyAlignment="1">
      <alignment horizontal="center" vertical="center" wrapText="1"/>
      <protection/>
    </xf>
    <xf numFmtId="49" fontId="5" fillId="34" borderId="28" xfId="53" applyNumberFormat="1" applyFont="1" applyFill="1" applyBorder="1" applyAlignment="1">
      <alignment horizontal="center" vertical="center" wrapText="1"/>
      <protection/>
    </xf>
    <xf numFmtId="0" fontId="72" fillId="0" borderId="29" xfId="53" applyFont="1" applyBorder="1" applyAlignment="1">
      <alignment vertical="center" wrapText="1"/>
      <protection/>
    </xf>
    <xf numFmtId="0" fontId="5" fillId="34" borderId="28" xfId="53" applyFont="1" applyFill="1" applyBorder="1" applyAlignment="1">
      <alignment horizontal="left" vertical="center" wrapText="1"/>
      <protection/>
    </xf>
    <xf numFmtId="180" fontId="5" fillId="34" borderId="35" xfId="53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4" fillId="3" borderId="14" xfId="0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176" fontId="4" fillId="3" borderId="19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176" fontId="0" fillId="3" borderId="0" xfId="0" applyNumberFormat="1" applyFill="1" applyAlignment="1">
      <alignment/>
    </xf>
    <xf numFmtId="0" fontId="4" fillId="3" borderId="0" xfId="0" applyFont="1" applyFill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176" fontId="73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176" fontId="73" fillId="3" borderId="11" xfId="0" applyNumberFormat="1" applyFont="1" applyFill="1" applyBorder="1" applyAlignment="1">
      <alignment horizontal="center" vertical="center" wrapText="1"/>
    </xf>
    <xf numFmtId="176" fontId="73" fillId="3" borderId="19" xfId="0" applyNumberFormat="1" applyFont="1" applyFill="1" applyBorder="1" applyAlignment="1">
      <alignment horizontal="center" vertical="center" wrapText="1"/>
    </xf>
    <xf numFmtId="176" fontId="73" fillId="3" borderId="12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4" fillId="3" borderId="18" xfId="0" applyNumberFormat="1" applyFont="1" applyFill="1" applyBorder="1" applyAlignment="1">
      <alignment horizontal="center" vertical="center" wrapText="1"/>
    </xf>
    <xf numFmtId="176" fontId="4" fillId="3" borderId="15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176" fontId="4" fillId="3" borderId="11" xfId="0" applyNumberFormat="1" applyFont="1" applyFill="1" applyBorder="1" applyAlignment="1">
      <alignment horizontal="center" vertical="center" wrapText="1"/>
    </xf>
    <xf numFmtId="0" fontId="9" fillId="3" borderId="14" xfId="53" applyFont="1" applyFill="1" applyBorder="1" applyAlignment="1">
      <alignment wrapText="1"/>
      <protection/>
    </xf>
    <xf numFmtId="0" fontId="4" fillId="3" borderId="0" xfId="0" applyFont="1" applyFill="1" applyBorder="1" applyAlignment="1">
      <alignment vertical="center" wrapText="1"/>
    </xf>
    <xf numFmtId="0" fontId="4" fillId="3" borderId="14" xfId="53" applyFont="1" applyFill="1" applyBorder="1" applyAlignment="1">
      <alignment horizontal="left" vertical="center" wrapText="1"/>
      <protection/>
    </xf>
    <xf numFmtId="0" fontId="4" fillId="3" borderId="3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4" xfId="0" applyNumberFormat="1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10" fillId="3" borderId="0" xfId="0" applyFont="1" applyFill="1" applyAlignment="1">
      <alignment/>
    </xf>
    <xf numFmtId="0" fontId="0" fillId="0" borderId="0" xfId="53">
      <alignment/>
      <protection/>
    </xf>
    <xf numFmtId="0" fontId="0" fillId="0" borderId="0" xfId="53" applyAlignment="1">
      <alignment wrapText="1"/>
      <protection/>
    </xf>
    <xf numFmtId="0" fontId="15" fillId="40" borderId="37" xfId="53" applyFont="1" applyFill="1" applyBorder="1" applyAlignment="1">
      <alignment horizontal="center" vertical="center" wrapText="1"/>
      <protection/>
    </xf>
    <xf numFmtId="0" fontId="15" fillId="40" borderId="39" xfId="53" applyFont="1" applyFill="1" applyBorder="1" applyAlignment="1">
      <alignment horizontal="center" vertical="center" wrapText="1"/>
      <protection/>
    </xf>
    <xf numFmtId="0" fontId="15" fillId="40" borderId="35" xfId="53" applyFont="1" applyFill="1" applyBorder="1" applyAlignment="1">
      <alignment horizontal="center" vertical="center" wrapText="1"/>
      <protection/>
    </xf>
    <xf numFmtId="176" fontId="15" fillId="0" borderId="32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5" fillId="0" borderId="40" xfId="53" applyFont="1" applyBorder="1" applyAlignment="1">
      <alignment horizontal="left" vertical="center" wrapText="1"/>
      <protection/>
    </xf>
    <xf numFmtId="0" fontId="15" fillId="0" borderId="33" xfId="53" applyFont="1" applyBorder="1" applyAlignment="1">
      <alignment horizontal="left" vertical="center" wrapText="1"/>
      <protection/>
    </xf>
    <xf numFmtId="49" fontId="5" fillId="0" borderId="49" xfId="53" applyNumberFormat="1" applyFont="1" applyFill="1" applyBorder="1" applyAlignment="1">
      <alignment horizontal="center" vertical="center" wrapText="1"/>
      <protection/>
    </xf>
    <xf numFmtId="49" fontId="5" fillId="0" borderId="28" xfId="53" applyNumberFormat="1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vertical="center" wrapText="1"/>
      <protection/>
    </xf>
    <xf numFmtId="0" fontId="5" fillId="0" borderId="28" xfId="53" applyFont="1" applyFill="1" applyBorder="1" applyAlignment="1">
      <alignment horizontal="left" vertical="center" wrapText="1"/>
      <protection/>
    </xf>
    <xf numFmtId="180" fontId="5" fillId="0" borderId="28" xfId="53" applyNumberFormat="1" applyFont="1" applyFill="1" applyBorder="1" applyAlignment="1">
      <alignment horizontal="center" vertical="center" wrapText="1"/>
      <protection/>
    </xf>
    <xf numFmtId="176" fontId="16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53" applyFont="1" applyAlignment="1">
      <alignment/>
      <protection/>
    </xf>
    <xf numFmtId="180" fontId="0" fillId="0" borderId="0" xfId="0" applyNumberFormat="1" applyFont="1" applyAlignment="1">
      <alignment/>
    </xf>
    <xf numFmtId="181" fontId="0" fillId="0" borderId="0" xfId="61" applyNumberFormat="1" applyFont="1" applyAlignment="1">
      <alignment horizontal="left" wrapText="1"/>
    </xf>
    <xf numFmtId="49" fontId="4" fillId="34" borderId="10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181" fontId="0" fillId="34" borderId="0" xfId="61" applyNumberFormat="1" applyFont="1" applyFill="1" applyAlignment="1">
      <alignment/>
    </xf>
    <xf numFmtId="0" fontId="0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12" borderId="41" xfId="0" applyFont="1" applyFill="1" applyBorder="1" applyAlignment="1">
      <alignment horizontal="left" vertical="center" wrapText="1"/>
    </xf>
    <xf numFmtId="0" fontId="5" fillId="34" borderId="28" xfId="53" applyFont="1" applyFill="1" applyBorder="1" applyAlignment="1">
      <alignment vertical="center" wrapText="1"/>
      <protection/>
    </xf>
    <xf numFmtId="0" fontId="24" fillId="34" borderId="0" xfId="0" applyFont="1" applyFill="1" applyAlignment="1">
      <alignment vertical="center"/>
    </xf>
    <xf numFmtId="0" fontId="5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53" applyFont="1">
      <alignment/>
      <protection/>
    </xf>
    <xf numFmtId="0" fontId="26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176" fontId="4" fillId="34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10" fillId="0" borderId="0" xfId="53" applyFont="1" applyAlignment="1">
      <alignment horizontal="right" vertical="center" wrapText="1"/>
      <protection/>
    </xf>
    <xf numFmtId="49" fontId="2" fillId="0" borderId="54" xfId="53" applyNumberFormat="1" applyFont="1" applyBorder="1" applyAlignment="1">
      <alignment horizontal="center" vertical="center" wrapText="1"/>
      <protection/>
    </xf>
    <xf numFmtId="49" fontId="2" fillId="0" borderId="49" xfId="53" applyNumberFormat="1" applyFont="1" applyBorder="1" applyAlignment="1">
      <alignment horizontal="center" vertical="center" wrapText="1"/>
      <protection/>
    </xf>
    <xf numFmtId="0" fontId="2" fillId="0" borderId="54" xfId="53" applyFont="1" applyBorder="1" applyAlignment="1">
      <alignment horizontal="center" vertical="center" wrapText="1"/>
      <protection/>
    </xf>
    <xf numFmtId="0" fontId="2" fillId="0" borderId="49" xfId="53" applyFont="1" applyBorder="1" applyAlignment="1">
      <alignment horizontal="center" vertical="center" wrapText="1"/>
      <protection/>
    </xf>
    <xf numFmtId="0" fontId="5" fillId="7" borderId="55" xfId="53" applyFont="1" applyFill="1" applyBorder="1" applyAlignment="1">
      <alignment vertical="center" wrapText="1"/>
      <protection/>
    </xf>
    <xf numFmtId="0" fontId="5" fillId="7" borderId="49" xfId="53" applyFont="1" applyFill="1" applyBorder="1" applyAlignment="1">
      <alignment vertical="center" wrapText="1"/>
      <protection/>
    </xf>
    <xf numFmtId="180" fontId="5" fillId="7" borderId="56" xfId="53" applyNumberFormat="1" applyFont="1" applyFill="1" applyBorder="1" applyAlignment="1">
      <alignment horizontal="center" vertical="center" wrapText="1"/>
      <protection/>
    </xf>
    <xf numFmtId="180" fontId="5" fillId="7" borderId="57" xfId="53" applyNumberFormat="1" applyFont="1" applyFill="1" applyBorder="1" applyAlignment="1">
      <alignment horizontal="center" vertical="center" wrapText="1"/>
      <protection/>
    </xf>
    <xf numFmtId="49" fontId="5" fillId="7" borderId="58" xfId="53" applyNumberFormat="1" applyFont="1" applyFill="1" applyBorder="1" applyAlignment="1">
      <alignment horizontal="center" vertical="center" wrapText="1"/>
      <protection/>
    </xf>
    <xf numFmtId="49" fontId="5" fillId="7" borderId="42" xfId="53" applyNumberFormat="1" applyFont="1" applyFill="1" applyBorder="1" applyAlignment="1">
      <alignment horizontal="center" vertical="center" wrapText="1"/>
      <protection/>
    </xf>
    <xf numFmtId="0" fontId="5" fillId="7" borderId="55" xfId="53" applyFont="1" applyFill="1" applyBorder="1" applyAlignment="1">
      <alignment horizontal="left" vertical="center" wrapText="1"/>
      <protection/>
    </xf>
    <xf numFmtId="0" fontId="5" fillId="7" borderId="49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/>
      <protection/>
    </xf>
    <xf numFmtId="0" fontId="2" fillId="0" borderId="59" xfId="53" applyFont="1" applyBorder="1" applyAlignment="1">
      <alignment horizontal="center" vertical="center" wrapText="1"/>
      <protection/>
    </xf>
    <xf numFmtId="0" fontId="2" fillId="0" borderId="43" xfId="53" applyFont="1" applyBorder="1" applyAlignment="1">
      <alignment horizontal="center" vertical="center" wrapText="1"/>
      <protection/>
    </xf>
    <xf numFmtId="0" fontId="2" fillId="0" borderId="60" xfId="53" applyFont="1" applyBorder="1" applyAlignment="1">
      <alignment horizontal="center" vertical="center" wrapText="1"/>
      <protection/>
    </xf>
    <xf numFmtId="0" fontId="2" fillId="0" borderId="28" xfId="53" applyFont="1" applyBorder="1" applyAlignment="1">
      <alignment horizontal="center" vertical="center" wrapText="1"/>
      <protection/>
    </xf>
    <xf numFmtId="0" fontId="10" fillId="0" borderId="0" xfId="53" applyFont="1" applyAlignment="1">
      <alignment horizontal="right" wrapText="1"/>
      <protection/>
    </xf>
    <xf numFmtId="0" fontId="12" fillId="0" borderId="0" xfId="53" applyFont="1" applyAlignment="1">
      <alignment horizontal="center"/>
      <protection/>
    </xf>
    <xf numFmtId="0" fontId="15" fillId="40" borderId="36" xfId="0" applyFont="1" applyFill="1" applyBorder="1" applyAlignment="1">
      <alignment horizontal="center" vertical="center" wrapText="1"/>
    </xf>
    <xf numFmtId="0" fontId="15" fillId="40" borderId="38" xfId="0" applyFont="1" applyFill="1" applyBorder="1" applyAlignment="1">
      <alignment horizontal="center" vertical="center" wrapText="1"/>
    </xf>
    <xf numFmtId="0" fontId="15" fillId="40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61" xfId="0" applyBorder="1" applyAlignment="1">
      <alignment/>
    </xf>
    <xf numFmtId="0" fontId="12" fillId="0" borderId="6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62" xfId="0" applyNumberFormat="1" applyBorder="1" applyAlignment="1">
      <alignment horizontal="left" vertical="center" wrapText="1"/>
    </xf>
    <xf numFmtId="0" fontId="0" fillId="0" borderId="63" xfId="0" applyNumberFormat="1" applyBorder="1" applyAlignment="1">
      <alignment horizontal="left" vertical="center" wrapText="1"/>
    </xf>
    <xf numFmtId="0" fontId="0" fillId="0" borderId="64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15" fillId="0" borderId="40" xfId="53" applyFont="1" applyBorder="1" applyAlignment="1">
      <alignment horizontal="left" vertical="center"/>
      <protection/>
    </xf>
    <xf numFmtId="0" fontId="15" fillId="0" borderId="33" xfId="53" applyFont="1" applyBorder="1" applyAlignment="1">
      <alignment horizontal="left" vertical="center"/>
      <protection/>
    </xf>
    <xf numFmtId="0" fontId="15" fillId="0" borderId="40" xfId="53" applyFont="1" applyBorder="1" applyAlignment="1">
      <alignment horizontal="left" vertical="center" wrapText="1"/>
      <protection/>
    </xf>
    <xf numFmtId="0" fontId="15" fillId="0" borderId="33" xfId="53" applyFont="1" applyBorder="1" applyAlignment="1">
      <alignment horizontal="left" vertical="center" wrapText="1"/>
      <protection/>
    </xf>
    <xf numFmtId="0" fontId="15" fillId="0" borderId="0" xfId="53" applyFont="1" applyAlignment="1">
      <alignment horizontal="center" wrapText="1"/>
      <protection/>
    </xf>
    <xf numFmtId="0" fontId="15" fillId="40" borderId="65" xfId="53" applyFont="1" applyFill="1" applyBorder="1" applyAlignment="1">
      <alignment horizontal="center" vertical="center" wrapText="1"/>
      <protection/>
    </xf>
    <xf numFmtId="0" fontId="15" fillId="40" borderId="37" xfId="53" applyFont="1" applyFill="1" applyBorder="1" applyAlignment="1">
      <alignment horizontal="center" vertical="center" wrapText="1"/>
      <protection/>
    </xf>
    <xf numFmtId="0" fontId="15" fillId="40" borderId="66" xfId="53" applyFont="1" applyFill="1" applyBorder="1" applyAlignment="1">
      <alignment horizontal="center" vertical="center" wrapText="1"/>
      <protection/>
    </xf>
    <xf numFmtId="0" fontId="15" fillId="40" borderId="39" xfId="53" applyFont="1" applyFill="1" applyBorder="1" applyAlignment="1">
      <alignment horizontal="center" vertical="center" wrapText="1"/>
      <protection/>
    </xf>
    <xf numFmtId="0" fontId="15" fillId="40" borderId="67" xfId="53" applyFont="1" applyFill="1" applyBorder="1" applyAlignment="1">
      <alignment horizontal="center" vertical="center" wrapText="1"/>
      <protection/>
    </xf>
    <xf numFmtId="0" fontId="15" fillId="40" borderId="35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33" borderId="11" xfId="53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2" xfId="53" applyNumberFormat="1" applyFont="1" applyFill="1" applyBorder="1" applyAlignment="1">
      <alignment horizontal="center" vertical="center" wrapText="1"/>
      <protection/>
    </xf>
    <xf numFmtId="49" fontId="10" fillId="33" borderId="11" xfId="53" applyNumberFormat="1" applyFont="1" applyFill="1" applyBorder="1" applyAlignment="1">
      <alignment horizontal="center" vertical="center" wrapText="1"/>
      <protection/>
    </xf>
    <xf numFmtId="49" fontId="10" fillId="33" borderId="12" xfId="53" applyNumberFormat="1" applyFont="1" applyFill="1" applyBorder="1" applyAlignment="1">
      <alignment horizontal="center" vertical="center" wrapText="1"/>
      <protection/>
    </xf>
    <xf numFmtId="49" fontId="10" fillId="0" borderId="11" xfId="53" applyNumberFormat="1" applyFont="1" applyFill="1" applyBorder="1" applyAlignment="1">
      <alignment horizontal="center" vertical="center" wrapText="1"/>
      <protection/>
    </xf>
    <xf numFmtId="49" fontId="10" fillId="0" borderId="12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wrapText="1"/>
    </xf>
    <xf numFmtId="1" fontId="10" fillId="34" borderId="62" xfId="0" applyNumberFormat="1" applyFont="1" applyFill="1" applyBorder="1" applyAlignment="1">
      <alignment horizontal="left" vertical="center" wrapText="1"/>
    </xf>
    <xf numFmtId="1" fontId="10" fillId="34" borderId="6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1" fontId="10" fillId="0" borderId="62" xfId="0" applyNumberFormat="1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0" fontId="10" fillId="0" borderId="62" xfId="0" applyNumberFormat="1" applyFont="1" applyFill="1" applyBorder="1" applyAlignment="1">
      <alignment horizontal="center" vertical="center" wrapText="1"/>
    </xf>
    <xf numFmtId="0" fontId="10" fillId="0" borderId="63" xfId="0" applyNumberFormat="1" applyFont="1" applyFill="1" applyBorder="1" applyAlignment="1">
      <alignment horizontal="center" vertical="center" wrapText="1"/>
    </xf>
    <xf numFmtId="0" fontId="10" fillId="0" borderId="64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left" vertical="center"/>
    </xf>
    <xf numFmtId="0" fontId="15" fillId="0" borderId="62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1" fontId="15" fillId="0" borderId="62" xfId="0" applyNumberFormat="1" applyFont="1" applyFill="1" applyBorder="1" applyAlignment="1">
      <alignment horizontal="left" vertical="center" wrapText="1"/>
    </xf>
    <xf numFmtId="1" fontId="15" fillId="0" borderId="63" xfId="0" applyNumberFormat="1" applyFont="1" applyFill="1" applyBorder="1" applyAlignment="1">
      <alignment horizontal="left" vertical="center" wrapText="1"/>
    </xf>
    <xf numFmtId="1" fontId="15" fillId="0" borderId="64" xfId="0" applyNumberFormat="1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2592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 ВНЕСЕНИИ ИЗМЕНЕНИЙ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25" defaultRowHeight="12.75"/>
  <cols>
    <col min="1" max="2" width="6.50390625" style="346" customWidth="1"/>
    <col min="3" max="3" width="25.00390625" style="230" customWidth="1"/>
    <col min="4" max="4" width="64.00390625" style="230" customWidth="1"/>
    <col min="5" max="5" width="17.875" style="326" customWidth="1"/>
    <col min="6" max="6" width="8.875" style="231" customWidth="1"/>
    <col min="7" max="7" width="9.125" style="322" customWidth="1"/>
    <col min="8" max="16384" width="9.125" style="232" customWidth="1"/>
  </cols>
  <sheetData>
    <row r="1" ht="13.5">
      <c r="E1" s="324" t="s">
        <v>533</v>
      </c>
    </row>
    <row r="2" spans="4:5" ht="12.75" customHeight="1">
      <c r="D2" s="488" t="s">
        <v>677</v>
      </c>
      <c r="E2" s="488"/>
    </row>
    <row r="3" spans="4:12" ht="56.25" customHeight="1">
      <c r="D3" s="488" t="s">
        <v>622</v>
      </c>
      <c r="E3" s="488"/>
      <c r="F3" s="233"/>
      <c r="G3" s="323"/>
      <c r="H3" s="234"/>
      <c r="I3" s="234"/>
      <c r="J3" s="234"/>
      <c r="K3" s="234"/>
      <c r="L3" s="234"/>
    </row>
    <row r="4" spans="4:5" ht="6" customHeight="1">
      <c r="D4" s="235"/>
      <c r="E4" s="325"/>
    </row>
    <row r="5" spans="3:5" ht="8.25" customHeight="1">
      <c r="C5" s="98"/>
      <c r="E5" s="325"/>
    </row>
    <row r="6" ht="6.75" customHeight="1"/>
    <row r="7" spans="1:5" ht="12.75">
      <c r="A7" s="501" t="s">
        <v>228</v>
      </c>
      <c r="B7" s="501"/>
      <c r="C7" s="501"/>
      <c r="D7" s="501"/>
      <c r="E7" s="501"/>
    </row>
    <row r="8" spans="1:5" ht="12.75">
      <c r="A8" s="501" t="s">
        <v>595</v>
      </c>
      <c r="B8" s="501"/>
      <c r="C8" s="501"/>
      <c r="D8" s="501"/>
      <c r="E8" s="501"/>
    </row>
    <row r="9" spans="1:5" ht="12.75">
      <c r="A9" s="501" t="s">
        <v>484</v>
      </c>
      <c r="B9" s="501"/>
      <c r="C9" s="501"/>
      <c r="D9" s="501"/>
      <c r="E9" s="501"/>
    </row>
    <row r="10" ht="13.5" thickBot="1"/>
    <row r="11" spans="1:5" ht="21" customHeight="1">
      <c r="A11" s="489" t="s">
        <v>227</v>
      </c>
      <c r="B11" s="502" t="s">
        <v>226</v>
      </c>
      <c r="C11" s="503"/>
      <c r="D11" s="491" t="s">
        <v>225</v>
      </c>
      <c r="E11" s="327" t="s">
        <v>224</v>
      </c>
    </row>
    <row r="12" spans="1:5" ht="13.5" thickBot="1">
      <c r="A12" s="490"/>
      <c r="B12" s="504"/>
      <c r="C12" s="505"/>
      <c r="D12" s="492"/>
      <c r="E12" s="328" t="s">
        <v>223</v>
      </c>
    </row>
    <row r="13" spans="1:6" ht="23.25" customHeight="1" thickBot="1">
      <c r="A13" s="367" t="s">
        <v>222</v>
      </c>
      <c r="B13" s="347" t="s">
        <v>327</v>
      </c>
      <c r="C13" s="144" t="s">
        <v>489</v>
      </c>
      <c r="D13" s="144" t="s">
        <v>221</v>
      </c>
      <c r="E13" s="329">
        <f>E14+E31+E34+E44</f>
        <v>68182.4</v>
      </c>
      <c r="F13" s="236"/>
    </row>
    <row r="14" spans="1:6" ht="19.5" customHeight="1" thickBot="1">
      <c r="A14" s="368" t="s">
        <v>0</v>
      </c>
      <c r="B14" s="348" t="s">
        <v>327</v>
      </c>
      <c r="C14" s="151" t="s">
        <v>490</v>
      </c>
      <c r="D14" s="151" t="s">
        <v>492</v>
      </c>
      <c r="E14" s="330">
        <f>E15</f>
        <v>65822</v>
      </c>
      <c r="F14" s="236"/>
    </row>
    <row r="15" spans="1:7" s="238" customFormat="1" ht="19.5" customHeight="1" thickBot="1">
      <c r="A15" s="369" t="s">
        <v>2</v>
      </c>
      <c r="B15" s="345" t="s">
        <v>327</v>
      </c>
      <c r="C15" s="237" t="s">
        <v>486</v>
      </c>
      <c r="D15" s="145" t="s">
        <v>493</v>
      </c>
      <c r="E15" s="331">
        <f>(E16+E18)</f>
        <v>65822</v>
      </c>
      <c r="F15" s="236"/>
      <c r="G15" s="322"/>
    </row>
    <row r="16" spans="1:7" s="238" customFormat="1" ht="54" customHeight="1" thickBot="1">
      <c r="A16" s="370" t="s">
        <v>4</v>
      </c>
      <c r="B16" s="349" t="s">
        <v>488</v>
      </c>
      <c r="C16" s="240" t="s">
        <v>491</v>
      </c>
      <c r="D16" s="140" t="s">
        <v>487</v>
      </c>
      <c r="E16" s="333">
        <v>65822</v>
      </c>
      <c r="F16" s="236"/>
      <c r="G16" s="322"/>
    </row>
    <row r="17" spans="1:7" s="238" customFormat="1" ht="27" customHeight="1" hidden="1" thickBot="1">
      <c r="A17" s="369" t="s">
        <v>2</v>
      </c>
      <c r="B17" s="345"/>
      <c r="C17" s="237" t="s">
        <v>220</v>
      </c>
      <c r="D17" s="145" t="s">
        <v>219</v>
      </c>
      <c r="E17" s="331">
        <f>(E18+E21)</f>
        <v>0</v>
      </c>
      <c r="F17" s="236"/>
      <c r="G17" s="322"/>
    </row>
    <row r="18" spans="1:6" ht="30.75" customHeight="1" hidden="1" thickBot="1">
      <c r="A18" s="370" t="s">
        <v>4</v>
      </c>
      <c r="B18" s="349"/>
      <c r="C18" s="239" t="s">
        <v>218</v>
      </c>
      <c r="D18" s="146" t="s">
        <v>216</v>
      </c>
      <c r="E18" s="332">
        <f>E19</f>
        <v>0</v>
      </c>
      <c r="F18" s="236"/>
    </row>
    <row r="19" spans="1:6" ht="27" customHeight="1" hidden="1" thickBot="1">
      <c r="A19" s="370"/>
      <c r="B19" s="349"/>
      <c r="C19" s="240" t="s">
        <v>217</v>
      </c>
      <c r="D19" s="140" t="s">
        <v>216</v>
      </c>
      <c r="E19" s="333"/>
      <c r="F19" s="236"/>
    </row>
    <row r="20" spans="1:5" ht="33.75" customHeight="1" hidden="1" thickBot="1">
      <c r="A20" s="370"/>
      <c r="B20" s="349"/>
      <c r="C20" s="240" t="s">
        <v>215</v>
      </c>
      <c r="D20" s="140" t="s">
        <v>214</v>
      </c>
      <c r="E20" s="333">
        <v>0</v>
      </c>
    </row>
    <row r="21" spans="1:5" ht="27" customHeight="1" hidden="1" thickBot="1">
      <c r="A21" s="370" t="s">
        <v>213</v>
      </c>
      <c r="B21" s="349"/>
      <c r="C21" s="239" t="s">
        <v>212</v>
      </c>
      <c r="D21" s="146" t="s">
        <v>210</v>
      </c>
      <c r="E21" s="332">
        <f>SUM(E22:E23)</f>
        <v>0</v>
      </c>
    </row>
    <row r="22" spans="1:10" ht="54.75" customHeight="1" hidden="1" thickBot="1">
      <c r="A22" s="370"/>
      <c r="B22" s="349"/>
      <c r="C22" s="240" t="s">
        <v>211</v>
      </c>
      <c r="D22" s="140" t="s">
        <v>305</v>
      </c>
      <c r="E22" s="333"/>
      <c r="F22" s="236"/>
      <c r="J22" s="241"/>
    </row>
    <row r="23" spans="1:5" ht="45" customHeight="1" hidden="1" thickBot="1">
      <c r="A23" s="370"/>
      <c r="B23" s="349"/>
      <c r="C23" s="240" t="s">
        <v>209</v>
      </c>
      <c r="D23" s="140" t="s">
        <v>208</v>
      </c>
      <c r="E23" s="333">
        <v>0</v>
      </c>
    </row>
    <row r="24" spans="1:5" ht="19.5" customHeight="1" hidden="1" thickBot="1">
      <c r="A24" s="371"/>
      <c r="B24" s="349"/>
      <c r="C24" s="240" t="s">
        <v>207</v>
      </c>
      <c r="D24" s="140" t="s">
        <v>304</v>
      </c>
      <c r="E24" s="334"/>
    </row>
    <row r="25" spans="1:5" ht="25.5" customHeight="1" hidden="1" thickBot="1">
      <c r="A25" s="246" t="s">
        <v>7</v>
      </c>
      <c r="B25" s="345"/>
      <c r="C25" s="237" t="s">
        <v>206</v>
      </c>
      <c r="D25" s="145" t="s">
        <v>204</v>
      </c>
      <c r="E25" s="335">
        <f>E26</f>
        <v>0</v>
      </c>
    </row>
    <row r="26" spans="1:6" ht="18" customHeight="1" hidden="1" thickBot="1">
      <c r="A26" s="372"/>
      <c r="B26" s="350"/>
      <c r="C26" s="242" t="s">
        <v>205</v>
      </c>
      <c r="D26" s="150" t="s">
        <v>204</v>
      </c>
      <c r="E26" s="336"/>
      <c r="F26" s="236"/>
    </row>
    <row r="27" spans="1:5" ht="43.5" customHeight="1" hidden="1" thickBot="1">
      <c r="A27" s="373"/>
      <c r="B27" s="351"/>
      <c r="C27" s="243" t="s">
        <v>203</v>
      </c>
      <c r="D27" s="149" t="s">
        <v>202</v>
      </c>
      <c r="E27" s="337">
        <v>0</v>
      </c>
    </row>
    <row r="28" spans="1:5" ht="12.75" hidden="1">
      <c r="A28" s="497" t="s">
        <v>201</v>
      </c>
      <c r="B28" s="352"/>
      <c r="C28" s="493" t="s">
        <v>200</v>
      </c>
      <c r="D28" s="499" t="s">
        <v>199</v>
      </c>
      <c r="E28" s="495">
        <f>E30</f>
        <v>0</v>
      </c>
    </row>
    <row r="29" spans="1:5" ht="13.5" hidden="1" thickBot="1">
      <c r="A29" s="498"/>
      <c r="B29" s="345"/>
      <c r="C29" s="494"/>
      <c r="D29" s="500"/>
      <c r="E29" s="496"/>
    </row>
    <row r="30" spans="1:6" ht="30" customHeight="1" hidden="1" thickBot="1">
      <c r="A30" s="370"/>
      <c r="B30" s="349"/>
      <c r="C30" s="240" t="s">
        <v>198</v>
      </c>
      <c r="D30" s="140" t="s">
        <v>197</v>
      </c>
      <c r="E30" s="333"/>
      <c r="F30" s="236"/>
    </row>
    <row r="31" spans="1:5" ht="27" hidden="1" thickBot="1">
      <c r="A31" s="374" t="s">
        <v>130</v>
      </c>
      <c r="B31" s="353"/>
      <c r="C31" s="244" t="s">
        <v>196</v>
      </c>
      <c r="D31" s="147" t="s">
        <v>195</v>
      </c>
      <c r="E31" s="338">
        <v>0</v>
      </c>
    </row>
    <row r="32" spans="1:5" ht="13.5" hidden="1" thickBot="1">
      <c r="A32" s="375" t="s">
        <v>15</v>
      </c>
      <c r="B32" s="354"/>
      <c r="C32" s="245" t="s">
        <v>194</v>
      </c>
      <c r="D32" s="148" t="s">
        <v>193</v>
      </c>
      <c r="E32" s="339">
        <v>0</v>
      </c>
    </row>
    <row r="33" spans="1:5" ht="13.5" hidden="1" thickBot="1">
      <c r="A33" s="371"/>
      <c r="B33" s="349"/>
      <c r="C33" s="240" t="s">
        <v>192</v>
      </c>
      <c r="D33" s="140" t="s">
        <v>191</v>
      </c>
      <c r="E33" s="334">
        <v>0</v>
      </c>
    </row>
    <row r="34" spans="1:5" ht="27" hidden="1" thickBot="1">
      <c r="A34" s="374" t="s">
        <v>32</v>
      </c>
      <c r="B34" s="353"/>
      <c r="C34" s="244" t="s">
        <v>189</v>
      </c>
      <c r="D34" s="147" t="s">
        <v>188</v>
      </c>
      <c r="E34" s="338">
        <v>0</v>
      </c>
    </row>
    <row r="35" spans="1:5" ht="13.5" hidden="1" thickBot="1">
      <c r="A35" s="376" t="s">
        <v>34</v>
      </c>
      <c r="B35" s="355"/>
      <c r="C35" s="239" t="s">
        <v>187</v>
      </c>
      <c r="D35" s="146" t="s">
        <v>186</v>
      </c>
      <c r="E35" s="340">
        <v>0</v>
      </c>
    </row>
    <row r="36" spans="1:5" ht="39.75" hidden="1" thickBot="1">
      <c r="A36" s="370"/>
      <c r="B36" s="349"/>
      <c r="C36" s="240" t="s">
        <v>185</v>
      </c>
      <c r="D36" s="140" t="s">
        <v>184</v>
      </c>
      <c r="E36" s="333">
        <v>0</v>
      </c>
    </row>
    <row r="37" spans="1:5" ht="27" hidden="1" thickBot="1">
      <c r="A37" s="377" t="s">
        <v>229</v>
      </c>
      <c r="B37" s="355"/>
      <c r="C37" s="239" t="s">
        <v>183</v>
      </c>
      <c r="D37" s="146" t="s">
        <v>182</v>
      </c>
      <c r="E37" s="332">
        <v>0</v>
      </c>
    </row>
    <row r="38" spans="1:5" ht="39.75" customHeight="1" hidden="1" thickBot="1">
      <c r="A38" s="370"/>
      <c r="B38" s="349"/>
      <c r="C38" s="240" t="s">
        <v>181</v>
      </c>
      <c r="D38" s="140" t="s">
        <v>180</v>
      </c>
      <c r="E38" s="333">
        <v>0</v>
      </c>
    </row>
    <row r="39" spans="1:5" ht="90" customHeight="1" hidden="1" thickBot="1">
      <c r="A39" s="377" t="s">
        <v>230</v>
      </c>
      <c r="B39" s="355"/>
      <c r="C39" s="239" t="s">
        <v>179</v>
      </c>
      <c r="D39" s="146" t="s">
        <v>178</v>
      </c>
      <c r="E39" s="332">
        <v>0</v>
      </c>
    </row>
    <row r="40" spans="1:5" ht="66" customHeight="1" hidden="1" thickBot="1">
      <c r="A40" s="370"/>
      <c r="B40" s="349"/>
      <c r="C40" s="240" t="s">
        <v>177</v>
      </c>
      <c r="D40" s="140" t="s">
        <v>176</v>
      </c>
      <c r="E40" s="333">
        <v>0</v>
      </c>
    </row>
    <row r="41" spans="1:5" ht="66" customHeight="1" hidden="1" thickBot="1">
      <c r="A41" s="370"/>
      <c r="B41" s="349"/>
      <c r="C41" s="240" t="s">
        <v>175</v>
      </c>
      <c r="D41" s="140" t="s">
        <v>174</v>
      </c>
      <c r="E41" s="333">
        <v>0</v>
      </c>
    </row>
    <row r="42" spans="1:5" ht="39.75" hidden="1" thickBot="1">
      <c r="A42" s="377" t="s">
        <v>231</v>
      </c>
      <c r="B42" s="355"/>
      <c r="C42" s="239" t="s">
        <v>173</v>
      </c>
      <c r="D42" s="146" t="s">
        <v>172</v>
      </c>
      <c r="E42" s="332">
        <v>0</v>
      </c>
    </row>
    <row r="43" spans="1:5" ht="54" customHeight="1" hidden="1" thickBot="1">
      <c r="A43" s="370"/>
      <c r="B43" s="349"/>
      <c r="C43" s="240" t="s">
        <v>171</v>
      </c>
      <c r="D43" s="140" t="s">
        <v>170</v>
      </c>
      <c r="E43" s="333">
        <v>0</v>
      </c>
    </row>
    <row r="44" spans="1:5" ht="27" thickBot="1">
      <c r="A44" s="368">
        <v>2</v>
      </c>
      <c r="B44" s="348" t="s">
        <v>327</v>
      </c>
      <c r="C44" s="151" t="s">
        <v>496</v>
      </c>
      <c r="D44" s="143" t="s">
        <v>382</v>
      </c>
      <c r="E44" s="330">
        <f>E46</f>
        <v>2360.4</v>
      </c>
    </row>
    <row r="45" spans="1:7" s="238" customFormat="1" ht="19.5" customHeight="1" thickBot="1">
      <c r="A45" s="369" t="s">
        <v>15</v>
      </c>
      <c r="B45" s="345" t="s">
        <v>327</v>
      </c>
      <c r="C45" s="237" t="s">
        <v>497</v>
      </c>
      <c r="D45" s="145" t="s">
        <v>498</v>
      </c>
      <c r="E45" s="331">
        <f>E46</f>
        <v>2360.4</v>
      </c>
      <c r="F45" s="236"/>
      <c r="G45" s="322"/>
    </row>
    <row r="46" spans="1:7" s="238" customFormat="1" ht="18.75" customHeight="1" thickBot="1">
      <c r="A46" s="371" t="s">
        <v>17</v>
      </c>
      <c r="B46" s="349" t="s">
        <v>327</v>
      </c>
      <c r="C46" s="240" t="s">
        <v>499</v>
      </c>
      <c r="D46" s="140" t="s">
        <v>500</v>
      </c>
      <c r="E46" s="334">
        <v>2360.4</v>
      </c>
      <c r="F46" s="231"/>
      <c r="G46" s="322"/>
    </row>
    <row r="47" spans="1:7" s="238" customFormat="1" ht="27" customHeight="1">
      <c r="A47" s="378" t="s">
        <v>524</v>
      </c>
      <c r="B47" s="361" t="s">
        <v>327</v>
      </c>
      <c r="C47" s="362" t="s">
        <v>494</v>
      </c>
      <c r="D47" s="363" t="s">
        <v>168</v>
      </c>
      <c r="E47" s="364">
        <v>2360.4</v>
      </c>
      <c r="F47" s="231"/>
      <c r="G47" s="322"/>
    </row>
    <row r="48" spans="1:7" s="238" customFormat="1" ht="51.75" customHeight="1" thickBot="1">
      <c r="A48" s="370"/>
      <c r="B48" s="349">
        <v>867</v>
      </c>
      <c r="C48" s="240" t="s">
        <v>495</v>
      </c>
      <c r="D48" s="140" t="s">
        <v>501</v>
      </c>
      <c r="E48" s="333">
        <v>1898.2</v>
      </c>
      <c r="F48" s="236"/>
      <c r="G48" s="322"/>
    </row>
    <row r="49" spans="1:7" s="238" customFormat="1" ht="36" customHeight="1" thickBot="1">
      <c r="A49" s="370"/>
      <c r="B49" s="349" t="s">
        <v>657</v>
      </c>
      <c r="C49" s="240" t="s">
        <v>658</v>
      </c>
      <c r="D49" s="140" t="s">
        <v>659</v>
      </c>
      <c r="E49" s="333">
        <v>462.2</v>
      </c>
      <c r="F49" s="236"/>
      <c r="G49" s="322"/>
    </row>
    <row r="50" spans="1:5" ht="20.25" customHeight="1" thickBot="1">
      <c r="A50" s="367" t="s">
        <v>166</v>
      </c>
      <c r="B50" s="347" t="s">
        <v>327</v>
      </c>
      <c r="C50" s="247" t="s">
        <v>527</v>
      </c>
      <c r="D50" s="144" t="s">
        <v>165</v>
      </c>
      <c r="E50" s="329">
        <f>E51+E73+E75+E77</f>
        <v>77048</v>
      </c>
    </row>
    <row r="51" spans="1:5" ht="27" thickBot="1">
      <c r="A51" s="368">
        <v>1</v>
      </c>
      <c r="B51" s="348" t="s">
        <v>327</v>
      </c>
      <c r="C51" s="151" t="s">
        <v>528</v>
      </c>
      <c r="D51" s="143" t="s">
        <v>164</v>
      </c>
      <c r="E51" s="330">
        <f>E52+E58+E55</f>
        <v>77048</v>
      </c>
    </row>
    <row r="52" spans="1:7" s="238" customFormat="1" ht="19.5" customHeight="1" thickBot="1">
      <c r="A52" s="369" t="s">
        <v>2</v>
      </c>
      <c r="B52" s="345" t="s">
        <v>327</v>
      </c>
      <c r="C52" s="237" t="s">
        <v>550</v>
      </c>
      <c r="D52" s="145" t="s">
        <v>551</v>
      </c>
      <c r="E52" s="331">
        <f>E53</f>
        <v>21284.6</v>
      </c>
      <c r="F52" s="236"/>
      <c r="G52" s="322"/>
    </row>
    <row r="53" spans="1:7" s="460" customFormat="1" ht="19.5" customHeight="1" thickBot="1">
      <c r="A53" s="453" t="s">
        <v>4</v>
      </c>
      <c r="B53" s="454" t="s">
        <v>327</v>
      </c>
      <c r="C53" s="455" t="s">
        <v>502</v>
      </c>
      <c r="D53" s="456" t="s">
        <v>503</v>
      </c>
      <c r="E53" s="457">
        <f>E54</f>
        <v>21284.6</v>
      </c>
      <c r="F53" s="458"/>
      <c r="G53" s="459"/>
    </row>
    <row r="54" spans="1:7" s="238" customFormat="1" ht="44.25" customHeight="1" thickBot="1">
      <c r="A54" s="379"/>
      <c r="B54" s="365">
        <v>966</v>
      </c>
      <c r="C54" s="248" t="s">
        <v>504</v>
      </c>
      <c r="D54" s="218" t="s">
        <v>505</v>
      </c>
      <c r="E54" s="366">
        <v>21284.6</v>
      </c>
      <c r="F54" s="231"/>
      <c r="G54" s="322"/>
    </row>
    <row r="55" spans="1:7" s="238" customFormat="1" ht="33" customHeight="1" thickBot="1">
      <c r="A55" s="369" t="s">
        <v>7</v>
      </c>
      <c r="B55" s="345" t="s">
        <v>327</v>
      </c>
      <c r="C55" s="237" t="s">
        <v>650</v>
      </c>
      <c r="D55" s="145" t="s">
        <v>652</v>
      </c>
      <c r="E55" s="331">
        <f>E56</f>
        <v>40000</v>
      </c>
      <c r="F55" s="236"/>
      <c r="G55" s="322"/>
    </row>
    <row r="56" spans="1:7" s="392" customFormat="1" ht="24.75" customHeight="1" thickBot="1">
      <c r="A56" s="385" t="s">
        <v>525</v>
      </c>
      <c r="B56" s="386" t="s">
        <v>327</v>
      </c>
      <c r="C56" s="387" t="s">
        <v>649</v>
      </c>
      <c r="D56" s="388" t="s">
        <v>653</v>
      </c>
      <c r="E56" s="389">
        <f>E57</f>
        <v>40000</v>
      </c>
      <c r="F56" s="390"/>
      <c r="G56" s="391"/>
    </row>
    <row r="57" spans="1:5" ht="32.25" customHeight="1" thickBot="1">
      <c r="A57" s="370"/>
      <c r="B57" s="349">
        <v>966</v>
      </c>
      <c r="C57" s="240" t="s">
        <v>556</v>
      </c>
      <c r="D57" s="140" t="s">
        <v>557</v>
      </c>
      <c r="E57" s="333">
        <v>40000</v>
      </c>
    </row>
    <row r="58" spans="1:7" s="238" customFormat="1" ht="19.5" customHeight="1" thickBot="1">
      <c r="A58" s="369" t="s">
        <v>201</v>
      </c>
      <c r="B58" s="345" t="s">
        <v>327</v>
      </c>
      <c r="C58" s="237" t="s">
        <v>506</v>
      </c>
      <c r="D58" s="145" t="s">
        <v>507</v>
      </c>
      <c r="E58" s="331">
        <f>E59+E63</f>
        <v>15763.4</v>
      </c>
      <c r="F58" s="236"/>
      <c r="G58" s="322"/>
    </row>
    <row r="59" spans="1:7" s="392" customFormat="1" ht="30.75" customHeight="1" thickBot="1">
      <c r="A59" s="385" t="s">
        <v>558</v>
      </c>
      <c r="B59" s="386" t="s">
        <v>327</v>
      </c>
      <c r="C59" s="387" t="s">
        <v>508</v>
      </c>
      <c r="D59" s="388" t="s">
        <v>509</v>
      </c>
      <c r="E59" s="389">
        <f>E60</f>
        <v>4675.9</v>
      </c>
      <c r="F59" s="390"/>
      <c r="G59" s="391"/>
    </row>
    <row r="60" spans="1:7" ht="38.25" customHeight="1" thickBot="1">
      <c r="A60" s="373" t="s">
        <v>440</v>
      </c>
      <c r="B60" s="351" t="s">
        <v>327</v>
      </c>
      <c r="C60" s="248" t="s">
        <v>510</v>
      </c>
      <c r="D60" s="142" t="s">
        <v>511</v>
      </c>
      <c r="E60" s="342">
        <f>E61+E62</f>
        <v>4675.9</v>
      </c>
      <c r="F60" s="232"/>
      <c r="G60" s="232"/>
    </row>
    <row r="61" spans="1:5" ht="53.25" customHeight="1" thickBot="1">
      <c r="A61" s="381"/>
      <c r="B61" s="357">
        <v>966</v>
      </c>
      <c r="C61" s="249" t="s">
        <v>512</v>
      </c>
      <c r="D61" s="141" t="s">
        <v>513</v>
      </c>
      <c r="E61" s="333">
        <v>4668.1</v>
      </c>
    </row>
    <row r="62" spans="1:5" ht="65.25" customHeight="1" thickBot="1">
      <c r="A62" s="370"/>
      <c r="B62" s="349">
        <v>966</v>
      </c>
      <c r="C62" s="240" t="s">
        <v>514</v>
      </c>
      <c r="D62" s="140" t="s">
        <v>515</v>
      </c>
      <c r="E62" s="333">
        <v>7.8</v>
      </c>
    </row>
    <row r="63" spans="1:5" s="473" customFormat="1" ht="41.25" customHeight="1" thickBot="1">
      <c r="A63" s="385" t="s">
        <v>441</v>
      </c>
      <c r="B63" s="386" t="s">
        <v>327</v>
      </c>
      <c r="C63" s="472" t="s">
        <v>516</v>
      </c>
      <c r="D63" s="388" t="s">
        <v>517</v>
      </c>
      <c r="E63" s="389">
        <f>E64</f>
        <v>11087.5</v>
      </c>
    </row>
    <row r="64" spans="1:5" ht="43.5" customHeight="1" thickBot="1">
      <c r="A64" s="380" t="s">
        <v>651</v>
      </c>
      <c r="B64" s="356" t="s">
        <v>327</v>
      </c>
      <c r="C64" s="248" t="s">
        <v>518</v>
      </c>
      <c r="D64" s="217" t="s">
        <v>519</v>
      </c>
      <c r="E64" s="341">
        <f>E65+E66</f>
        <v>11087.5</v>
      </c>
    </row>
    <row r="65" spans="1:5" ht="32.25" customHeight="1" thickBot="1">
      <c r="A65" s="373"/>
      <c r="B65" s="351">
        <v>966</v>
      </c>
      <c r="C65" s="248" t="s">
        <v>520</v>
      </c>
      <c r="D65" s="142" t="s">
        <v>521</v>
      </c>
      <c r="E65" s="342">
        <v>6709.2</v>
      </c>
    </row>
    <row r="66" spans="1:5" ht="31.5" customHeight="1" thickBot="1">
      <c r="A66" s="381"/>
      <c r="B66" s="357">
        <v>966</v>
      </c>
      <c r="C66" s="249" t="s">
        <v>522</v>
      </c>
      <c r="D66" s="141" t="s">
        <v>523</v>
      </c>
      <c r="E66" s="333">
        <v>4378.3</v>
      </c>
    </row>
    <row r="67" spans="1:5" ht="95.25" customHeight="1" hidden="1" thickBot="1">
      <c r="A67" s="382">
        <v>2</v>
      </c>
      <c r="B67" s="358"/>
      <c r="C67" s="250" t="s">
        <v>163</v>
      </c>
      <c r="D67" s="251" t="s">
        <v>162</v>
      </c>
      <c r="E67" s="343">
        <v>0</v>
      </c>
    </row>
    <row r="68" spans="1:5" ht="109.5" customHeight="1" hidden="1" thickBot="1">
      <c r="A68" s="383"/>
      <c r="B68" s="359"/>
      <c r="C68" s="240" t="s">
        <v>161</v>
      </c>
      <c r="D68" s="140" t="s">
        <v>160</v>
      </c>
      <c r="E68" s="333">
        <v>0</v>
      </c>
    </row>
    <row r="69" spans="1:5" ht="85.5" customHeight="1" hidden="1" thickBot="1">
      <c r="A69" s="382">
        <v>3</v>
      </c>
      <c r="B69" s="358"/>
      <c r="C69" s="250" t="s">
        <v>159</v>
      </c>
      <c r="D69" s="251" t="s">
        <v>158</v>
      </c>
      <c r="E69" s="343">
        <v>0</v>
      </c>
    </row>
    <row r="70" spans="1:5" ht="39" customHeight="1" hidden="1" thickBot="1">
      <c r="A70" s="371"/>
      <c r="B70" s="349"/>
      <c r="C70" s="240" t="s">
        <v>157</v>
      </c>
      <c r="D70" s="140" t="s">
        <v>156</v>
      </c>
      <c r="E70" s="334">
        <v>0</v>
      </c>
    </row>
    <row r="71" spans="1:5" ht="35.25" customHeight="1" hidden="1" thickBot="1">
      <c r="A71" s="382">
        <v>4</v>
      </c>
      <c r="B71" s="358"/>
      <c r="C71" s="250" t="s">
        <v>155</v>
      </c>
      <c r="D71" s="251" t="s">
        <v>154</v>
      </c>
      <c r="E71" s="343">
        <v>0</v>
      </c>
    </row>
    <row r="72" spans="1:5" ht="34.5" customHeight="1" hidden="1" thickBot="1">
      <c r="A72" s="372"/>
      <c r="B72" s="350"/>
      <c r="C72" s="240" t="s">
        <v>153</v>
      </c>
      <c r="D72" s="140" t="s">
        <v>152</v>
      </c>
      <c r="E72" s="334">
        <v>0</v>
      </c>
    </row>
    <row r="73" spans="1:5" ht="95.25" customHeight="1" hidden="1" thickBot="1">
      <c r="A73" s="382">
        <v>2</v>
      </c>
      <c r="B73" s="358"/>
      <c r="C73" s="250" t="s">
        <v>163</v>
      </c>
      <c r="D73" s="251" t="s">
        <v>162</v>
      </c>
      <c r="E73" s="343">
        <v>0</v>
      </c>
    </row>
    <row r="74" spans="1:5" ht="109.5" customHeight="1" hidden="1" thickBot="1">
      <c r="A74" s="383"/>
      <c r="B74" s="359"/>
      <c r="C74" s="240" t="s">
        <v>161</v>
      </c>
      <c r="D74" s="140" t="s">
        <v>160</v>
      </c>
      <c r="E74" s="333">
        <v>0</v>
      </c>
    </row>
    <row r="75" spans="1:5" ht="85.5" customHeight="1" hidden="1" thickBot="1">
      <c r="A75" s="382">
        <v>3</v>
      </c>
      <c r="B75" s="358"/>
      <c r="C75" s="250" t="s">
        <v>159</v>
      </c>
      <c r="D75" s="251" t="s">
        <v>158</v>
      </c>
      <c r="E75" s="343">
        <v>0</v>
      </c>
    </row>
    <row r="76" spans="1:5" ht="39" customHeight="1" hidden="1" thickBot="1">
      <c r="A76" s="371"/>
      <c r="B76" s="349"/>
      <c r="C76" s="240" t="s">
        <v>157</v>
      </c>
      <c r="D76" s="140" t="s">
        <v>156</v>
      </c>
      <c r="E76" s="334">
        <v>0</v>
      </c>
    </row>
    <row r="77" spans="1:5" ht="35.25" customHeight="1" hidden="1" thickBot="1">
      <c r="A77" s="382">
        <v>4</v>
      </c>
      <c r="B77" s="358"/>
      <c r="C77" s="250" t="s">
        <v>155</v>
      </c>
      <c r="D77" s="251" t="s">
        <v>154</v>
      </c>
      <c r="E77" s="343">
        <v>0</v>
      </c>
    </row>
    <row r="78" spans="1:5" ht="34.5" customHeight="1" hidden="1" thickBot="1">
      <c r="A78" s="372"/>
      <c r="B78" s="350"/>
      <c r="C78" s="240" t="s">
        <v>153</v>
      </c>
      <c r="D78" s="140" t="s">
        <v>152</v>
      </c>
      <c r="E78" s="334">
        <v>0</v>
      </c>
    </row>
    <row r="79" spans="1:5" ht="15.75" thickBot="1">
      <c r="A79" s="384"/>
      <c r="B79" s="360"/>
      <c r="C79" s="252"/>
      <c r="D79" s="252" t="s">
        <v>151</v>
      </c>
      <c r="E79" s="344">
        <f>E13+E50</f>
        <v>145230.4</v>
      </c>
    </row>
    <row r="81" ht="12.75">
      <c r="F81" s="326"/>
    </row>
  </sheetData>
  <sheetProtection/>
  <mergeCells count="12">
    <mergeCell ref="A9:E9"/>
    <mergeCell ref="B11:C12"/>
    <mergeCell ref="D2:E2"/>
    <mergeCell ref="D3:E3"/>
    <mergeCell ref="A11:A12"/>
    <mergeCell ref="D11:D12"/>
    <mergeCell ref="C28:C29"/>
    <mergeCell ref="E28:E29"/>
    <mergeCell ref="A28:A29"/>
    <mergeCell ref="D28:D29"/>
    <mergeCell ref="A8:E8"/>
    <mergeCell ref="A7:E7"/>
  </mergeCells>
  <printOptions horizont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view="pageBreakPreview" zoomScaleSheetLayoutView="100" zoomScalePageLayoutView="0" workbookViewId="0" topLeftCell="A1">
      <selection activeCell="A2" sqref="A2:F2"/>
    </sheetView>
  </sheetViews>
  <sheetFormatPr defaultColWidth="9.125" defaultRowHeight="12.75"/>
  <cols>
    <col min="1" max="1" width="6.875" style="132" customWidth="1"/>
    <col min="2" max="2" width="6.50390625" style="132" customWidth="1"/>
    <col min="3" max="3" width="6.00390625" style="132" customWidth="1"/>
    <col min="4" max="4" width="8.50390625" style="132" customWidth="1"/>
    <col min="5" max="5" width="59.875" style="132" customWidth="1"/>
    <col min="6" max="6" width="13.125" style="132" customWidth="1"/>
    <col min="7" max="16384" width="9.125" style="132" customWidth="1"/>
  </cols>
  <sheetData>
    <row r="1" spans="1:7" s="265" customFormat="1" ht="27.75" customHeight="1">
      <c r="A1" s="560" t="s">
        <v>466</v>
      </c>
      <c r="B1" s="560"/>
      <c r="C1" s="560"/>
      <c r="D1" s="560"/>
      <c r="E1" s="560"/>
      <c r="F1" s="560"/>
      <c r="G1" s="284"/>
    </row>
    <row r="2" spans="1:7" s="265" customFormat="1" ht="16.5" customHeight="1">
      <c r="A2" s="560" t="s">
        <v>467</v>
      </c>
      <c r="B2" s="560"/>
      <c r="C2" s="560"/>
      <c r="D2" s="560"/>
      <c r="E2" s="560"/>
      <c r="F2" s="560"/>
      <c r="G2" s="284"/>
    </row>
    <row r="3" spans="1:7" s="265" customFormat="1" ht="49.5" customHeight="1">
      <c r="A3" s="560" t="s">
        <v>433</v>
      </c>
      <c r="B3" s="560"/>
      <c r="C3" s="560"/>
      <c r="D3" s="560"/>
      <c r="E3" s="560"/>
      <c r="F3" s="560"/>
      <c r="G3" s="284"/>
    </row>
    <row r="4" spans="1:6" ht="12" customHeight="1">
      <c r="A4" s="272"/>
      <c r="B4" s="273"/>
      <c r="C4" s="273"/>
      <c r="D4" s="273"/>
      <c r="E4" s="274"/>
      <c r="F4" s="272"/>
    </row>
    <row r="5" spans="1:6" ht="10.5" customHeight="1">
      <c r="A5" s="275"/>
      <c r="B5" s="275"/>
      <c r="C5" s="275"/>
      <c r="D5" s="275"/>
      <c r="E5" s="276"/>
      <c r="F5" s="164"/>
    </row>
    <row r="6" spans="1:6" ht="13.5">
      <c r="A6" s="277" t="s">
        <v>465</v>
      </c>
      <c r="B6" s="272"/>
      <c r="C6" s="272"/>
      <c r="D6" s="272"/>
      <c r="E6" s="272"/>
      <c r="F6" s="272"/>
    </row>
    <row r="7" spans="1:6" ht="47.25" customHeight="1">
      <c r="A7" s="572" t="s">
        <v>226</v>
      </c>
      <c r="B7" s="573"/>
      <c r="C7" s="573"/>
      <c r="D7" s="574"/>
      <c r="E7" s="278" t="s">
        <v>225</v>
      </c>
      <c r="F7" s="166" t="s">
        <v>127</v>
      </c>
    </row>
    <row r="8" spans="1:7" ht="36" customHeight="1">
      <c r="A8" s="565" t="str">
        <f>'доходы 1'!C19</f>
        <v>182 1 05 01011 01 0000 110</v>
      </c>
      <c r="B8" s="566"/>
      <c r="C8" s="566"/>
      <c r="D8" s="567"/>
      <c r="E8" s="279" t="str">
        <f>'доходы 1'!D19</f>
        <v>Налог, взимаемый с налогоплательщиков, выбравших в качестве объекта налогообложения доходы</v>
      </c>
      <c r="F8" s="280">
        <f>'доходы 1'!F19</f>
        <v>0</v>
      </c>
      <c r="G8" s="271"/>
    </row>
    <row r="9" spans="1:7" ht="66.75" customHeight="1">
      <c r="A9" s="565" t="str">
        <f>'доходы 1'!C22</f>
        <v>182 1 05 01021 01 0000 110</v>
      </c>
      <c r="B9" s="566"/>
      <c r="C9" s="566"/>
      <c r="D9" s="567"/>
      <c r="E9" s="279" t="str">
        <f>'доходы 1'!D22</f>
        <v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v>
      </c>
      <c r="F9" s="280">
        <f>'доходы 1'!F22</f>
        <v>0</v>
      </c>
      <c r="G9" s="271"/>
    </row>
    <row r="10" spans="1:7" ht="37.5" customHeight="1">
      <c r="A10" s="565" t="str">
        <f>'доходы 1'!C26</f>
        <v>182 1 05 02010 02 0000 110</v>
      </c>
      <c r="B10" s="566"/>
      <c r="C10" s="566"/>
      <c r="D10" s="567"/>
      <c r="E10" s="279" t="str">
        <f>'доходы 1'!D26</f>
        <v>Единый налог на вмененный доход для отдельных видов деятельности</v>
      </c>
      <c r="F10" s="280">
        <f>'доходы 1'!F26</f>
        <v>0</v>
      </c>
      <c r="G10" s="271"/>
    </row>
    <row r="11" spans="1:7" ht="41.25">
      <c r="A11" s="565" t="str">
        <f>'доходы 1'!C30</f>
        <v>182 1 05 04030 02 0000 110</v>
      </c>
      <c r="B11" s="566"/>
      <c r="C11" s="566"/>
      <c r="D11" s="567"/>
      <c r="E11" s="279" t="str">
        <f>'доходы 1'!D30</f>
        <v>Налог, взимаемый в связи с применением патентной системы налогообложения, зачисляемый в бюджеты городов федерального значения</v>
      </c>
      <c r="F11" s="280">
        <f>'доходы 1'!F30</f>
        <v>0</v>
      </c>
      <c r="G11" s="271"/>
    </row>
    <row r="12" spans="1:7" ht="79.5" customHeight="1">
      <c r="A12" s="565" t="str">
        <f>'доходы 1'!C49</f>
        <v>1 13 02993 03 0200 130</v>
      </c>
      <c r="B12" s="566"/>
      <c r="C12" s="566"/>
      <c r="D12" s="567"/>
      <c r="E12" s="279" t="str">
        <f>'доходы 1'!D49</f>
        <v>Другие виды прочих доходов от компенсации затрат бюджетов внутригородских муниципальных образований Санкт-Петербурга</v>
      </c>
      <c r="F12" s="280">
        <f>'доходы 1'!F49</f>
        <v>0</v>
      </c>
      <c r="G12" s="271"/>
    </row>
    <row r="13" spans="1:7" ht="66" customHeight="1">
      <c r="A13" s="568" t="e">
        <f>'доходы 1'!#REF!</f>
        <v>#REF!</v>
      </c>
      <c r="B13" s="569"/>
      <c r="C13" s="569"/>
      <c r="D13" s="570"/>
      <c r="E13" s="279" t="e">
        <f>'доходы 1'!#REF!</f>
        <v>#REF!</v>
      </c>
      <c r="F13" s="280" t="e">
        <f>'доходы 1'!#REF!</f>
        <v>#REF!</v>
      </c>
      <c r="G13" s="271"/>
    </row>
    <row r="14" spans="1:7" ht="36" customHeight="1">
      <c r="A14" s="568" t="e">
        <f>'доходы 1'!#REF!</f>
        <v>#REF!</v>
      </c>
      <c r="B14" s="569"/>
      <c r="C14" s="569"/>
      <c r="D14" s="570"/>
      <c r="E14" s="279" t="e">
        <f>'доходы 1'!#REF!</f>
        <v>#REF!</v>
      </c>
      <c r="F14" s="280" t="e">
        <f>'доходы 1'!#REF!</f>
        <v>#REF!</v>
      </c>
      <c r="G14" s="271"/>
    </row>
    <row r="15" spans="1:8" s="283" customFormat="1" ht="22.5" customHeight="1">
      <c r="A15" s="575" t="s">
        <v>333</v>
      </c>
      <c r="B15" s="576"/>
      <c r="C15" s="576"/>
      <c r="D15" s="576"/>
      <c r="E15" s="577"/>
      <c r="F15" s="263" t="e">
        <f>SUM(F8:F14)</f>
        <v>#REF!</v>
      </c>
      <c r="G15" s="285"/>
      <c r="H15" s="286" t="e">
        <f>-22612-F15</f>
        <v>#REF!</v>
      </c>
    </row>
    <row r="16" spans="1:7" ht="15" customHeight="1">
      <c r="A16" s="571"/>
      <c r="B16" s="571"/>
      <c r="C16" s="571"/>
      <c r="D16" s="571"/>
      <c r="E16" s="571"/>
      <c r="F16" s="571"/>
      <c r="G16" s="271"/>
    </row>
    <row r="17" spans="1:6" ht="13.5">
      <c r="A17" s="272"/>
      <c r="B17" s="273"/>
      <c r="C17" s="273"/>
      <c r="D17" s="273"/>
      <c r="E17" s="273"/>
      <c r="F17" s="272"/>
    </row>
    <row r="18" spans="1:6" s="283" customFormat="1" ht="15" customHeight="1">
      <c r="A18" s="281" t="s">
        <v>330</v>
      </c>
      <c r="B18" s="281"/>
      <c r="C18" s="281"/>
      <c r="D18" s="281"/>
      <c r="E18" s="282"/>
      <c r="F18" s="287" t="s">
        <v>434</v>
      </c>
    </row>
    <row r="19" spans="2:5" ht="12.75">
      <c r="B19" s="271"/>
      <c r="C19" s="271"/>
      <c r="D19" s="271"/>
      <c r="E19" s="271"/>
    </row>
    <row r="20" spans="2:5" ht="12.75">
      <c r="B20" s="271"/>
      <c r="C20" s="271"/>
      <c r="D20" s="271"/>
      <c r="E20" s="271"/>
    </row>
    <row r="21" spans="2:5" ht="12.75">
      <c r="B21" s="271"/>
      <c r="C21" s="271"/>
      <c r="D21" s="271"/>
      <c r="E21" s="271"/>
    </row>
    <row r="22" spans="2:5" ht="12.75">
      <c r="B22" s="271"/>
      <c r="C22" s="271"/>
      <c r="D22" s="271"/>
      <c r="E22" s="271"/>
    </row>
    <row r="23" spans="2:5" ht="12.75">
      <c r="B23" s="271"/>
      <c r="C23" s="271"/>
      <c r="D23" s="271"/>
      <c r="E23" s="271"/>
    </row>
    <row r="24" spans="2:5" ht="12.75">
      <c r="B24" s="271"/>
      <c r="C24" s="271"/>
      <c r="D24" s="271"/>
      <c r="E24" s="271"/>
    </row>
    <row r="25" spans="2:5" ht="12.75">
      <c r="B25" s="271"/>
      <c r="C25" s="271"/>
      <c r="D25" s="271"/>
      <c r="E25" s="271"/>
    </row>
    <row r="26" spans="2:5" ht="12.75">
      <c r="B26" s="271"/>
      <c r="C26" s="271"/>
      <c r="D26" s="271"/>
      <c r="E26" s="271"/>
    </row>
    <row r="27" spans="2:5" ht="12.75">
      <c r="B27" s="271"/>
      <c r="C27" s="271"/>
      <c r="D27" s="271"/>
      <c r="E27" s="271"/>
    </row>
    <row r="28" spans="2:5" ht="12.75">
      <c r="B28" s="271"/>
      <c r="C28" s="271"/>
      <c r="D28" s="271"/>
      <c r="E28" s="271"/>
    </row>
    <row r="29" spans="2:5" ht="12.75">
      <c r="B29" s="271"/>
      <c r="C29" s="271"/>
      <c r="D29" s="271"/>
      <c r="E29" s="271"/>
    </row>
    <row r="30" spans="2:5" ht="12.75">
      <c r="B30" s="271"/>
      <c r="C30" s="271"/>
      <c r="D30" s="271"/>
      <c r="E30" s="271"/>
    </row>
    <row r="31" spans="2:5" ht="12.75">
      <c r="B31" s="271"/>
      <c r="C31" s="271"/>
      <c r="D31" s="271"/>
      <c r="E31" s="271"/>
    </row>
    <row r="32" spans="2:5" ht="12.75">
      <c r="B32" s="271"/>
      <c r="C32" s="271"/>
      <c r="D32" s="271"/>
      <c r="E32" s="271"/>
    </row>
    <row r="33" spans="2:5" ht="12.75">
      <c r="B33" s="271"/>
      <c r="C33" s="271"/>
      <c r="D33" s="271"/>
      <c r="E33" s="271"/>
    </row>
    <row r="34" spans="2:5" ht="12.75">
      <c r="B34" s="271"/>
      <c r="C34" s="271"/>
      <c r="D34" s="271"/>
      <c r="E34" s="271"/>
    </row>
    <row r="35" spans="2:5" ht="12.75">
      <c r="B35" s="271"/>
      <c r="C35" s="271"/>
      <c r="D35" s="271"/>
      <c r="E35" s="271"/>
    </row>
    <row r="36" spans="2:5" ht="12.75">
      <c r="B36" s="271"/>
      <c r="C36" s="271"/>
      <c r="D36" s="271"/>
      <c r="E36" s="271"/>
    </row>
    <row r="37" spans="2:5" ht="12.75">
      <c r="B37" s="271"/>
      <c r="C37" s="271"/>
      <c r="D37" s="271"/>
      <c r="E37" s="271"/>
    </row>
    <row r="38" spans="2:5" ht="12.75">
      <c r="B38" s="271"/>
      <c r="C38" s="271"/>
      <c r="D38" s="271"/>
      <c r="E38" s="271"/>
    </row>
    <row r="39" spans="2:5" ht="12.75">
      <c r="B39" s="271"/>
      <c r="C39" s="271"/>
      <c r="D39" s="271"/>
      <c r="E39" s="271"/>
    </row>
    <row r="40" spans="2:5" ht="12.75">
      <c r="B40" s="271"/>
      <c r="C40" s="271"/>
      <c r="D40" s="271"/>
      <c r="E40" s="271"/>
    </row>
    <row r="41" spans="2:5" ht="12.75">
      <c r="B41" s="271"/>
      <c r="C41" s="271"/>
      <c r="D41" s="271"/>
      <c r="E41" s="271"/>
    </row>
    <row r="42" spans="2:5" ht="12.75">
      <c r="B42" s="271"/>
      <c r="C42" s="271"/>
      <c r="D42" s="271"/>
      <c r="E42" s="271"/>
    </row>
    <row r="43" spans="2:5" ht="12.75">
      <c r="B43" s="271"/>
      <c r="C43" s="271"/>
      <c r="D43" s="271"/>
      <c r="E43" s="271"/>
    </row>
    <row r="44" spans="2:5" ht="12.75">
      <c r="B44" s="271"/>
      <c r="C44" s="271"/>
      <c r="D44" s="271"/>
      <c r="E44" s="271"/>
    </row>
    <row r="45" spans="2:5" ht="12.75">
      <c r="B45" s="271"/>
      <c r="C45" s="271"/>
      <c r="D45" s="271"/>
      <c r="E45" s="271"/>
    </row>
    <row r="46" spans="2:5" ht="12.75">
      <c r="B46" s="271"/>
      <c r="C46" s="271"/>
      <c r="D46" s="271"/>
      <c r="E46" s="271"/>
    </row>
    <row r="47" spans="2:5" ht="12.75">
      <c r="B47" s="271"/>
      <c r="C47" s="271"/>
      <c r="D47" s="271"/>
      <c r="E47" s="271"/>
    </row>
    <row r="48" spans="2:5" ht="12.75">
      <c r="B48" s="271"/>
      <c r="C48" s="271"/>
      <c r="D48" s="271"/>
      <c r="E48" s="271"/>
    </row>
    <row r="49" spans="2:5" ht="12.75">
      <c r="B49" s="271"/>
      <c r="C49" s="271"/>
      <c r="D49" s="271"/>
      <c r="E49" s="271"/>
    </row>
    <row r="50" spans="2:5" ht="12.75">
      <c r="B50" s="271"/>
      <c r="C50" s="271"/>
      <c r="D50" s="271"/>
      <c r="E50" s="271"/>
    </row>
    <row r="51" spans="2:5" ht="12.75">
      <c r="B51" s="271"/>
      <c r="C51" s="271"/>
      <c r="D51" s="271"/>
      <c r="E51" s="271"/>
    </row>
    <row r="52" spans="2:5" ht="12.75">
      <c r="B52" s="271"/>
      <c r="C52" s="271"/>
      <c r="D52" s="271"/>
      <c r="E52" s="271"/>
    </row>
    <row r="53" spans="2:5" ht="12.75">
      <c r="B53" s="271"/>
      <c r="C53" s="271"/>
      <c r="D53" s="271"/>
      <c r="E53" s="271"/>
    </row>
    <row r="54" spans="2:5" ht="12.75">
      <c r="B54" s="271"/>
      <c r="C54" s="271"/>
      <c r="D54" s="271"/>
      <c r="E54" s="271"/>
    </row>
    <row r="55" spans="2:5" ht="12.75">
      <c r="B55" s="271"/>
      <c r="C55" s="271"/>
      <c r="D55" s="271"/>
      <c r="E55" s="271"/>
    </row>
    <row r="56" spans="2:5" ht="12.75">
      <c r="B56" s="271"/>
      <c r="C56" s="271"/>
      <c r="D56" s="271"/>
      <c r="E56" s="271"/>
    </row>
    <row r="57" spans="2:5" ht="12.75">
      <c r="B57" s="271"/>
      <c r="C57" s="271"/>
      <c r="D57" s="271"/>
      <c r="E57" s="271"/>
    </row>
    <row r="58" spans="2:5" ht="12.75">
      <c r="B58" s="271"/>
      <c r="C58" s="271"/>
      <c r="D58" s="271"/>
      <c r="E58" s="271"/>
    </row>
    <row r="59" spans="2:5" ht="12.75">
      <c r="B59" s="271"/>
      <c r="C59" s="271"/>
      <c r="D59" s="271"/>
      <c r="E59" s="271"/>
    </row>
  </sheetData>
  <sheetProtection/>
  <mergeCells count="13">
    <mergeCell ref="A1:F1"/>
    <mergeCell ref="A13:D13"/>
    <mergeCell ref="A16:F16"/>
    <mergeCell ref="A7:D7"/>
    <mergeCell ref="A8:D8"/>
    <mergeCell ref="A9:D9"/>
    <mergeCell ref="A15:E15"/>
    <mergeCell ref="A10:D10"/>
    <mergeCell ref="A11:D11"/>
    <mergeCell ref="A12:D12"/>
    <mergeCell ref="A14:D14"/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view="pageBreakPreview" zoomScale="120" zoomScaleSheetLayoutView="120" zoomScalePageLayoutView="0" workbookViewId="0" topLeftCell="A1">
      <selection activeCell="D4" sqref="D4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6.125" style="0" customWidth="1"/>
    <col min="4" max="4" width="9.125" style="0" customWidth="1"/>
    <col min="5" max="5" width="10.625" style="0" customWidth="1"/>
    <col min="6" max="6" width="6.50390625" style="0" customWidth="1"/>
    <col min="7" max="7" width="6.50390625" style="0" hidden="1" customWidth="1"/>
    <col min="8" max="8" width="14.50390625" style="0" customWidth="1"/>
    <col min="9" max="9" width="13.50390625" style="0" hidden="1" customWidth="1"/>
    <col min="11" max="11" width="17.625" style="0" customWidth="1"/>
  </cols>
  <sheetData>
    <row r="1" spans="1:8" ht="13.5">
      <c r="A1" s="97"/>
      <c r="B1" s="97"/>
      <c r="C1" s="97"/>
      <c r="D1" s="10"/>
      <c r="H1" s="95" t="s">
        <v>531</v>
      </c>
    </row>
    <row r="2" spans="1:9" ht="13.5" customHeight="1">
      <c r="A2" s="97"/>
      <c r="B2" s="506" t="s">
        <v>677</v>
      </c>
      <c r="C2" s="506"/>
      <c r="D2" s="506"/>
      <c r="E2" s="506"/>
      <c r="F2" s="506"/>
      <c r="G2" s="506"/>
      <c r="H2" s="506"/>
      <c r="I2" s="506"/>
    </row>
    <row r="3" spans="1:8" ht="45" customHeight="1">
      <c r="A3" s="101"/>
      <c r="B3" s="506" t="s">
        <v>618</v>
      </c>
      <c r="C3" s="506"/>
      <c r="D3" s="506"/>
      <c r="E3" s="506"/>
      <c r="F3" s="506"/>
      <c r="G3" s="506"/>
      <c r="H3" s="506"/>
    </row>
    <row r="4" spans="1:7" ht="12.75">
      <c r="A4" s="101"/>
      <c r="B4" s="155"/>
      <c r="C4" s="156"/>
      <c r="D4" s="154"/>
      <c r="E4" s="153"/>
      <c r="F4" s="153"/>
      <c r="G4" s="153"/>
    </row>
    <row r="5" spans="1:8" ht="13.5">
      <c r="A5" s="101"/>
      <c r="B5" s="106"/>
      <c r="C5" s="97"/>
      <c r="D5" s="10"/>
      <c r="H5" s="96"/>
    </row>
    <row r="6" spans="1:8" s="475" customFormat="1" ht="12.75">
      <c r="A6" s="101"/>
      <c r="B6" s="2"/>
      <c r="C6" s="474" t="s">
        <v>150</v>
      </c>
      <c r="D6" s="112"/>
      <c r="E6" s="98"/>
      <c r="F6" s="98"/>
      <c r="G6" s="98"/>
      <c r="H6" s="98"/>
    </row>
    <row r="7" spans="1:10" ht="12.75">
      <c r="A7" s="507" t="s">
        <v>624</v>
      </c>
      <c r="B7" s="507"/>
      <c r="C7" s="507"/>
      <c r="D7" s="507"/>
      <c r="E7" s="507"/>
      <c r="F7" s="507"/>
      <c r="G7" s="507"/>
      <c r="H7" s="507"/>
      <c r="I7" s="462"/>
      <c r="J7" s="462"/>
    </row>
    <row r="8" spans="1:8" ht="12.75">
      <c r="A8" s="476"/>
      <c r="B8" s="477"/>
      <c r="C8" s="100" t="s">
        <v>625</v>
      </c>
      <c r="D8" s="477"/>
      <c r="E8" s="478"/>
      <c r="F8" s="478"/>
      <c r="G8" s="478"/>
      <c r="H8" s="478"/>
    </row>
    <row r="9" spans="1:16" ht="39" customHeight="1" thickBot="1">
      <c r="A9" s="14" t="s">
        <v>60</v>
      </c>
      <c r="B9" s="3" t="s">
        <v>61</v>
      </c>
      <c r="C9" s="20" t="s">
        <v>62</v>
      </c>
      <c r="D9" s="14" t="s">
        <v>125</v>
      </c>
      <c r="E9" s="56" t="s">
        <v>63</v>
      </c>
      <c r="F9" s="20" t="s">
        <v>126</v>
      </c>
      <c r="G9" s="20" t="s">
        <v>128</v>
      </c>
      <c r="H9" s="36" t="s">
        <v>127</v>
      </c>
      <c r="L9" s="128"/>
      <c r="N9" s="128"/>
      <c r="P9" s="128"/>
    </row>
    <row r="10" spans="1:8" ht="34.5" customHeight="1" thickBot="1">
      <c r="A10" s="113"/>
      <c r="B10" s="114" t="s">
        <v>589</v>
      </c>
      <c r="C10" s="115" t="s">
        <v>67</v>
      </c>
      <c r="D10" s="116"/>
      <c r="E10" s="116"/>
      <c r="F10" s="115"/>
      <c r="G10" s="115"/>
      <c r="H10" s="117">
        <f>H11</f>
        <v>4217.6</v>
      </c>
    </row>
    <row r="11" spans="1:8" ht="13.5" thickBot="1">
      <c r="A11" s="124" t="s">
        <v>0</v>
      </c>
      <c r="B11" s="125" t="s">
        <v>1</v>
      </c>
      <c r="C11" s="126">
        <v>928</v>
      </c>
      <c r="D11" s="124" t="s">
        <v>65</v>
      </c>
      <c r="E11" s="124"/>
      <c r="F11" s="126"/>
      <c r="G11" s="126"/>
      <c r="H11" s="127">
        <f>H12+H15</f>
        <v>4217.6</v>
      </c>
    </row>
    <row r="12" spans="1:8" ht="28.5" customHeight="1" thickBot="1">
      <c r="A12" s="68" t="s">
        <v>2</v>
      </c>
      <c r="B12" s="219" t="s">
        <v>3</v>
      </c>
      <c r="C12" s="70">
        <v>928</v>
      </c>
      <c r="D12" s="71" t="s">
        <v>64</v>
      </c>
      <c r="E12" s="71"/>
      <c r="F12" s="70"/>
      <c r="G12" s="70"/>
      <c r="H12" s="72">
        <f>H13</f>
        <v>1383</v>
      </c>
    </row>
    <row r="13" spans="1:8" ht="13.5" thickBot="1">
      <c r="A13" s="38" t="s">
        <v>4</v>
      </c>
      <c r="B13" s="79" t="s">
        <v>5</v>
      </c>
      <c r="C13" s="313">
        <v>928</v>
      </c>
      <c r="D13" s="314" t="s">
        <v>64</v>
      </c>
      <c r="E13" s="314" t="s">
        <v>104</v>
      </c>
      <c r="F13" s="313"/>
      <c r="G13" s="313"/>
      <c r="H13" s="315">
        <f>H14</f>
        <v>1383</v>
      </c>
    </row>
    <row r="14" spans="1:8" ht="41.25" thickBot="1">
      <c r="A14" s="15" t="s">
        <v>86</v>
      </c>
      <c r="B14" s="18" t="s">
        <v>85</v>
      </c>
      <c r="C14" s="21">
        <v>928</v>
      </c>
      <c r="D14" s="15" t="s">
        <v>64</v>
      </c>
      <c r="E14" s="54" t="s">
        <v>104</v>
      </c>
      <c r="F14" s="21">
        <v>100</v>
      </c>
      <c r="G14" s="21" t="s">
        <v>67</v>
      </c>
      <c r="H14" s="24">
        <f>'ассигнов 3'!H15</f>
        <v>1383</v>
      </c>
    </row>
    <row r="15" spans="1:8" ht="35.25" customHeight="1" thickBot="1">
      <c r="A15" s="68" t="s">
        <v>7</v>
      </c>
      <c r="B15" s="69" t="s">
        <v>8</v>
      </c>
      <c r="C15" s="70">
        <v>928</v>
      </c>
      <c r="D15" s="71" t="s">
        <v>66</v>
      </c>
      <c r="E15" s="71"/>
      <c r="F15" s="70"/>
      <c r="G15" s="70"/>
      <c r="H15" s="72">
        <f>H16+H18+H22</f>
        <v>2834.6</v>
      </c>
    </row>
    <row r="16" spans="1:8" ht="30" customHeight="1" thickBot="1">
      <c r="A16" s="38" t="s">
        <v>83</v>
      </c>
      <c r="B16" s="39" t="s">
        <v>10</v>
      </c>
      <c r="C16" s="40">
        <v>928</v>
      </c>
      <c r="D16" s="41" t="s">
        <v>66</v>
      </c>
      <c r="E16" s="41" t="s">
        <v>105</v>
      </c>
      <c r="F16" s="40"/>
      <c r="G16" s="40"/>
      <c r="H16" s="62">
        <f>H17</f>
        <v>228.6</v>
      </c>
    </row>
    <row r="17" spans="1:8" ht="41.25" thickBot="1">
      <c r="A17" s="15" t="s">
        <v>87</v>
      </c>
      <c r="B17" s="4" t="s">
        <v>85</v>
      </c>
      <c r="C17" s="21">
        <v>928</v>
      </c>
      <c r="D17" s="15" t="s">
        <v>66</v>
      </c>
      <c r="E17" s="54" t="s">
        <v>105</v>
      </c>
      <c r="F17" s="21">
        <v>100</v>
      </c>
      <c r="G17" s="21"/>
      <c r="H17" s="24">
        <f>'ассигнов 3'!H19</f>
        <v>228.6</v>
      </c>
    </row>
    <row r="18" spans="1:8" ht="21" thickBot="1">
      <c r="A18" s="38" t="s">
        <v>9</v>
      </c>
      <c r="B18" s="39" t="s">
        <v>469</v>
      </c>
      <c r="C18" s="40">
        <v>928</v>
      </c>
      <c r="D18" s="41" t="s">
        <v>66</v>
      </c>
      <c r="E18" s="41" t="s">
        <v>107</v>
      </c>
      <c r="F18" s="40"/>
      <c r="G18" s="40"/>
      <c r="H18" s="62">
        <f>H19+H21</f>
        <v>2507</v>
      </c>
    </row>
    <row r="19" spans="1:8" ht="40.5">
      <c r="A19" s="15" t="s">
        <v>11</v>
      </c>
      <c r="B19" s="4" t="s">
        <v>85</v>
      </c>
      <c r="C19" s="21">
        <v>928</v>
      </c>
      <c r="D19" s="15" t="s">
        <v>66</v>
      </c>
      <c r="E19" s="54" t="s">
        <v>107</v>
      </c>
      <c r="F19" s="21">
        <v>100</v>
      </c>
      <c r="G19" s="21"/>
      <c r="H19" s="24">
        <f>'ассигнов 3'!H22</f>
        <v>2046.8</v>
      </c>
    </row>
    <row r="20" spans="1:8" ht="20.25" hidden="1">
      <c r="A20" s="15"/>
      <c r="B20" s="19" t="s">
        <v>6</v>
      </c>
      <c r="C20" s="21">
        <v>928</v>
      </c>
      <c r="D20" s="15" t="s">
        <v>66</v>
      </c>
      <c r="E20" s="1" t="s">
        <v>107</v>
      </c>
      <c r="F20" s="21">
        <v>120</v>
      </c>
      <c r="G20" s="21"/>
      <c r="H20" s="24">
        <f>'ассигнов 3'!H23</f>
        <v>2046.8</v>
      </c>
    </row>
    <row r="21" spans="1:8" ht="26.25" customHeight="1" thickBot="1">
      <c r="A21" s="16" t="s">
        <v>396</v>
      </c>
      <c r="B21" s="89" t="s">
        <v>395</v>
      </c>
      <c r="C21" s="22">
        <v>928</v>
      </c>
      <c r="D21" s="16" t="s">
        <v>66</v>
      </c>
      <c r="E21" s="8" t="s">
        <v>107</v>
      </c>
      <c r="F21" s="22">
        <v>200</v>
      </c>
      <c r="G21" s="22"/>
      <c r="H21" s="25">
        <f>'ассигнов 3'!H24</f>
        <v>460.2</v>
      </c>
    </row>
    <row r="22" spans="1:8" ht="13.5" thickBot="1">
      <c r="A22" s="38" t="s">
        <v>84</v>
      </c>
      <c r="B22" s="39" t="s">
        <v>13</v>
      </c>
      <c r="C22" s="40">
        <v>928</v>
      </c>
      <c r="D22" s="41" t="s">
        <v>66</v>
      </c>
      <c r="E22" s="41" t="s">
        <v>106</v>
      </c>
      <c r="F22" s="40"/>
      <c r="G22" s="40"/>
      <c r="H22" s="62">
        <f>H23</f>
        <v>99</v>
      </c>
    </row>
    <row r="23" spans="1:8" ht="13.5" thickBot="1">
      <c r="A23" s="15" t="s">
        <v>123</v>
      </c>
      <c r="B23" s="4" t="s">
        <v>89</v>
      </c>
      <c r="C23" s="21">
        <v>928</v>
      </c>
      <c r="D23" s="15" t="s">
        <v>66</v>
      </c>
      <c r="E23" s="58" t="s">
        <v>106</v>
      </c>
      <c r="F23" s="21">
        <v>800</v>
      </c>
      <c r="G23" s="21"/>
      <c r="H23" s="24">
        <f>'ассигнов 3'!H27</f>
        <v>99</v>
      </c>
    </row>
    <row r="24" spans="1:8" ht="13.5" hidden="1" thickBot="1">
      <c r="A24" s="15"/>
      <c r="B24" s="7" t="s">
        <v>14</v>
      </c>
      <c r="C24" s="21">
        <v>928</v>
      </c>
      <c r="D24" s="15" t="s">
        <v>66</v>
      </c>
      <c r="E24" s="1" t="s">
        <v>106</v>
      </c>
      <c r="F24" s="21">
        <v>850</v>
      </c>
      <c r="G24" s="21"/>
      <c r="H24" s="24">
        <f>H25</f>
        <v>74.3</v>
      </c>
    </row>
    <row r="25" spans="1:8" ht="13.5" hidden="1" thickBot="1">
      <c r="A25" s="15"/>
      <c r="B25" s="118" t="s">
        <v>124</v>
      </c>
      <c r="C25" s="21">
        <v>928</v>
      </c>
      <c r="D25" s="15" t="s">
        <v>66</v>
      </c>
      <c r="E25" s="1" t="s">
        <v>106</v>
      </c>
      <c r="F25" s="21">
        <v>853</v>
      </c>
      <c r="G25" s="21"/>
      <c r="H25" s="24">
        <f>H26</f>
        <v>74.3</v>
      </c>
    </row>
    <row r="26" spans="1:8" ht="13.5" hidden="1" thickBot="1">
      <c r="A26" s="15"/>
      <c r="B26" s="93" t="s">
        <v>120</v>
      </c>
      <c r="C26" s="21">
        <v>928</v>
      </c>
      <c r="D26" s="15" t="s">
        <v>66</v>
      </c>
      <c r="E26" s="1" t="s">
        <v>106</v>
      </c>
      <c r="F26" s="21">
        <v>853</v>
      </c>
      <c r="G26" s="21">
        <v>290</v>
      </c>
      <c r="H26" s="24">
        <v>74.3</v>
      </c>
    </row>
    <row r="27" spans="1:8" ht="47.25" customHeight="1" thickBot="1">
      <c r="A27" s="113"/>
      <c r="B27" s="119" t="s">
        <v>592</v>
      </c>
      <c r="C27" s="115"/>
      <c r="D27" s="116"/>
      <c r="E27" s="116"/>
      <c r="F27" s="115"/>
      <c r="G27" s="115"/>
      <c r="H27" s="117">
        <f>H28</f>
        <v>5263.8</v>
      </c>
    </row>
    <row r="28" spans="1:12" s="92" customFormat="1" ht="18" customHeight="1" thickBot="1">
      <c r="A28" s="70" t="s">
        <v>201</v>
      </c>
      <c r="B28" s="69" t="s">
        <v>471</v>
      </c>
      <c r="C28" s="70">
        <v>914</v>
      </c>
      <c r="D28" s="71" t="s">
        <v>347</v>
      </c>
      <c r="E28" s="71"/>
      <c r="F28" s="70"/>
      <c r="G28" s="70"/>
      <c r="H28" s="72">
        <f>H29+H32</f>
        <v>5263.8</v>
      </c>
      <c r="I28" s="107"/>
      <c r="J28"/>
      <c r="K28"/>
      <c r="L28"/>
    </row>
    <row r="29" spans="1:12" s="92" customFormat="1" ht="21" customHeight="1" thickBot="1">
      <c r="A29" s="216" t="s">
        <v>439</v>
      </c>
      <c r="B29" s="316" t="s">
        <v>350</v>
      </c>
      <c r="C29" s="313">
        <v>914</v>
      </c>
      <c r="D29" s="314" t="s">
        <v>347</v>
      </c>
      <c r="E29" s="314" t="s">
        <v>348</v>
      </c>
      <c r="F29" s="313"/>
      <c r="G29" s="313"/>
      <c r="H29" s="315">
        <f>H30+H31</f>
        <v>4575.2</v>
      </c>
      <c r="I29" s="107"/>
      <c r="J29"/>
      <c r="K29"/>
      <c r="L29"/>
    </row>
    <row r="30" spans="1:10" ht="23.25" customHeight="1" thickBot="1">
      <c r="A30" s="8" t="s">
        <v>440</v>
      </c>
      <c r="B30" s="89" t="s">
        <v>395</v>
      </c>
      <c r="C30" s="26">
        <v>914</v>
      </c>
      <c r="D30" s="1" t="s">
        <v>347</v>
      </c>
      <c r="E30" s="8" t="s">
        <v>348</v>
      </c>
      <c r="F30" s="26">
        <v>200</v>
      </c>
      <c r="G30" s="26"/>
      <c r="H30" s="304">
        <f>'ассигнов 3'!H48</f>
        <v>3132.3</v>
      </c>
      <c r="J30" s="288"/>
    </row>
    <row r="31" spans="1:12" s="92" customFormat="1" ht="13.5" thickBot="1">
      <c r="A31" s="94" t="s">
        <v>479</v>
      </c>
      <c r="B31" s="9" t="s">
        <v>89</v>
      </c>
      <c r="C31" s="208">
        <v>914</v>
      </c>
      <c r="D31" s="94" t="s">
        <v>347</v>
      </c>
      <c r="E31" s="57" t="s">
        <v>348</v>
      </c>
      <c r="F31" s="208">
        <v>800</v>
      </c>
      <c r="G31" s="208"/>
      <c r="H31" s="318">
        <f>'ассигнов 3'!H50</f>
        <v>1442.9</v>
      </c>
      <c r="I31" s="107"/>
      <c r="J31"/>
      <c r="K31"/>
      <c r="L31"/>
    </row>
    <row r="32" spans="1:12" s="92" customFormat="1" ht="21" customHeight="1" thickBot="1">
      <c r="A32" s="216" t="s">
        <v>441</v>
      </c>
      <c r="B32" s="316" t="s">
        <v>351</v>
      </c>
      <c r="C32" s="313">
        <v>914</v>
      </c>
      <c r="D32" s="314" t="s">
        <v>347</v>
      </c>
      <c r="E32" s="314" t="s">
        <v>349</v>
      </c>
      <c r="F32" s="313"/>
      <c r="G32" s="313"/>
      <c r="H32" s="315">
        <f>H33</f>
        <v>688.6</v>
      </c>
      <c r="I32" s="107"/>
      <c r="J32"/>
      <c r="K32"/>
      <c r="L32"/>
    </row>
    <row r="33" spans="1:12" s="92" customFormat="1" ht="15.75" customHeight="1" thickBot="1">
      <c r="A33" s="94" t="s">
        <v>651</v>
      </c>
      <c r="B33" s="9" t="s">
        <v>89</v>
      </c>
      <c r="C33" s="208">
        <v>966</v>
      </c>
      <c r="D33" s="94" t="s">
        <v>347</v>
      </c>
      <c r="E33" s="54" t="s">
        <v>349</v>
      </c>
      <c r="F33" s="208">
        <v>800</v>
      </c>
      <c r="G33" s="208"/>
      <c r="H33" s="24">
        <f>'ассигнов 3'!H53</f>
        <v>688.6</v>
      </c>
      <c r="I33" s="107"/>
      <c r="J33"/>
      <c r="K33"/>
      <c r="L33"/>
    </row>
    <row r="34" spans="1:8" ht="36" customHeight="1" thickBot="1">
      <c r="A34" s="113"/>
      <c r="B34" s="119" t="s">
        <v>593</v>
      </c>
      <c r="C34" s="115"/>
      <c r="D34" s="116"/>
      <c r="E34" s="116"/>
      <c r="F34" s="115"/>
      <c r="G34" s="115"/>
      <c r="H34" s="117">
        <f>H35+H69+H80+H101+H121+H130+H146+H156</f>
        <v>160961.5</v>
      </c>
    </row>
    <row r="35" spans="1:8" ht="13.5" thickBot="1">
      <c r="A35" s="74" t="s">
        <v>130</v>
      </c>
      <c r="B35" s="75" t="s">
        <v>1</v>
      </c>
      <c r="C35" s="76">
        <v>966</v>
      </c>
      <c r="D35" s="77" t="s">
        <v>65</v>
      </c>
      <c r="E35" s="77"/>
      <c r="F35" s="76"/>
      <c r="G35" s="76"/>
      <c r="H35" s="78">
        <f>H36+H53+H58</f>
        <v>34792.9</v>
      </c>
    </row>
    <row r="36" spans="1:8" ht="37.5" customHeight="1" thickBot="1">
      <c r="A36" s="68" t="s">
        <v>15</v>
      </c>
      <c r="B36" s="69" t="s">
        <v>16</v>
      </c>
      <c r="C36" s="70">
        <v>966</v>
      </c>
      <c r="D36" s="71" t="s">
        <v>69</v>
      </c>
      <c r="E36" s="71"/>
      <c r="F36" s="70"/>
      <c r="G36" s="70"/>
      <c r="H36" s="72">
        <f>H37+H40+H48</f>
        <v>28961.9</v>
      </c>
    </row>
    <row r="37" spans="1:8" ht="12.75" hidden="1">
      <c r="A37" s="63" t="s">
        <v>17</v>
      </c>
      <c r="B37" s="64" t="s">
        <v>18</v>
      </c>
      <c r="C37" s="65">
        <v>966</v>
      </c>
      <c r="D37" s="66" t="s">
        <v>69</v>
      </c>
      <c r="E37" s="66" t="s">
        <v>108</v>
      </c>
      <c r="F37" s="65"/>
      <c r="G37" s="65"/>
      <c r="H37" s="67">
        <f>H38</f>
        <v>0</v>
      </c>
    </row>
    <row r="38" spans="1:11" ht="41.25" hidden="1" thickBot="1">
      <c r="A38" s="16" t="s">
        <v>19</v>
      </c>
      <c r="B38" s="5" t="s">
        <v>85</v>
      </c>
      <c r="C38" s="26">
        <v>966</v>
      </c>
      <c r="D38" s="1" t="s">
        <v>69</v>
      </c>
      <c r="E38" s="1" t="s">
        <v>108</v>
      </c>
      <c r="F38" s="26">
        <v>100</v>
      </c>
      <c r="G38" s="26"/>
      <c r="H38" s="25">
        <f>H39</f>
        <v>0</v>
      </c>
      <c r="K38" s="128"/>
    </row>
    <row r="39" spans="1:8" ht="21" hidden="1" thickBot="1">
      <c r="A39" s="16"/>
      <c r="B39" s="19" t="s">
        <v>6</v>
      </c>
      <c r="C39" s="26">
        <v>966</v>
      </c>
      <c r="D39" s="1" t="s">
        <v>69</v>
      </c>
      <c r="E39" s="8" t="s">
        <v>108</v>
      </c>
      <c r="F39" s="26">
        <v>120</v>
      </c>
      <c r="G39" s="26"/>
      <c r="H39" s="25">
        <f>'ассигнов 3'!H32</f>
        <v>0</v>
      </c>
    </row>
    <row r="40" spans="1:8" ht="26.25" customHeight="1" thickBot="1">
      <c r="A40" s="38" t="s">
        <v>17</v>
      </c>
      <c r="B40" s="39" t="s">
        <v>594</v>
      </c>
      <c r="C40" s="40">
        <v>966</v>
      </c>
      <c r="D40" s="41" t="s">
        <v>69</v>
      </c>
      <c r="E40" s="41" t="s">
        <v>109</v>
      </c>
      <c r="F40" s="40"/>
      <c r="G40" s="40"/>
      <c r="H40" s="62">
        <f>H41+H43+H45</f>
        <v>24293.8</v>
      </c>
    </row>
    <row r="41" spans="1:8" ht="55.5" customHeight="1">
      <c r="A41" s="16" t="s">
        <v>19</v>
      </c>
      <c r="B41" s="84" t="s">
        <v>85</v>
      </c>
      <c r="C41" s="43">
        <v>966</v>
      </c>
      <c r="D41" s="44" t="s">
        <v>69</v>
      </c>
      <c r="E41" s="57" t="s">
        <v>109</v>
      </c>
      <c r="F41" s="43">
        <v>100</v>
      </c>
      <c r="G41" s="43"/>
      <c r="H41" s="53">
        <f>H42</f>
        <v>18564.3</v>
      </c>
    </row>
    <row r="42" spans="1:8" ht="12" customHeight="1" hidden="1">
      <c r="A42" s="16"/>
      <c r="B42" s="19" t="s">
        <v>6</v>
      </c>
      <c r="C42" s="26">
        <v>966</v>
      </c>
      <c r="D42" s="1" t="s">
        <v>69</v>
      </c>
      <c r="E42" s="1" t="s">
        <v>109</v>
      </c>
      <c r="F42" s="26">
        <v>120</v>
      </c>
      <c r="G42" s="26"/>
      <c r="H42" s="25">
        <f>'ассигнов 3'!H35</f>
        <v>18564.3</v>
      </c>
    </row>
    <row r="43" spans="1:8" ht="25.5" customHeight="1">
      <c r="A43" s="16" t="s">
        <v>654</v>
      </c>
      <c r="B43" s="89" t="s">
        <v>395</v>
      </c>
      <c r="C43" s="26">
        <v>966</v>
      </c>
      <c r="D43" s="16" t="s">
        <v>69</v>
      </c>
      <c r="E43" s="1" t="s">
        <v>109</v>
      </c>
      <c r="F43" s="22">
        <v>200</v>
      </c>
      <c r="G43" s="22"/>
      <c r="H43" s="25">
        <f>'ассигнов 3'!H36</f>
        <v>5725.5</v>
      </c>
    </row>
    <row r="44" spans="1:8" ht="20.25" hidden="1">
      <c r="A44" s="16"/>
      <c r="B44" s="5" t="s">
        <v>88</v>
      </c>
      <c r="C44" s="22">
        <v>966</v>
      </c>
      <c r="D44" s="16" t="s">
        <v>69</v>
      </c>
      <c r="E44" s="1" t="s">
        <v>109</v>
      </c>
      <c r="F44" s="22">
        <v>240</v>
      </c>
      <c r="G44" s="22"/>
      <c r="H44" s="25">
        <v>0</v>
      </c>
    </row>
    <row r="45" spans="1:14" ht="18" customHeight="1" thickBot="1">
      <c r="A45" s="1" t="s">
        <v>655</v>
      </c>
      <c r="B45" s="7" t="s">
        <v>89</v>
      </c>
      <c r="C45" s="26">
        <v>966</v>
      </c>
      <c r="D45" s="1" t="s">
        <v>69</v>
      </c>
      <c r="E45" s="1" t="s">
        <v>109</v>
      </c>
      <c r="F45" s="88">
        <v>800</v>
      </c>
      <c r="G45" s="88"/>
      <c r="H45" s="25">
        <f>'ассигнов 3'!H38</f>
        <v>4</v>
      </c>
      <c r="N45" s="128"/>
    </row>
    <row r="46" spans="1:8" ht="12.75" hidden="1">
      <c r="A46" s="58"/>
      <c r="B46" s="197" t="s">
        <v>14</v>
      </c>
      <c r="C46" s="157">
        <v>966</v>
      </c>
      <c r="D46" s="59" t="s">
        <v>69</v>
      </c>
      <c r="E46" s="58" t="s">
        <v>109</v>
      </c>
      <c r="F46" s="23">
        <v>850</v>
      </c>
      <c r="G46" s="23"/>
      <c r="H46" s="27">
        <f>'ассигнов 3'!H40</f>
        <v>4</v>
      </c>
    </row>
    <row r="47" spans="1:8" ht="21" hidden="1" thickBot="1">
      <c r="A47" s="1"/>
      <c r="B47" s="5" t="s">
        <v>88</v>
      </c>
      <c r="C47" s="88">
        <v>966</v>
      </c>
      <c r="D47" s="87" t="s">
        <v>69</v>
      </c>
      <c r="E47" s="1" t="s">
        <v>134</v>
      </c>
      <c r="F47" s="88">
        <v>240</v>
      </c>
      <c r="G47" s="88"/>
      <c r="H47" s="25" t="e">
        <f>'ассигнов 3'!#REF!</f>
        <v>#REF!</v>
      </c>
    </row>
    <row r="48" spans="1:8" ht="48" customHeight="1" thickBot="1">
      <c r="A48" s="38" t="s">
        <v>20</v>
      </c>
      <c r="B48" s="152" t="s">
        <v>319</v>
      </c>
      <c r="C48" s="40">
        <v>966</v>
      </c>
      <c r="D48" s="41" t="s">
        <v>69</v>
      </c>
      <c r="E48" s="41" t="s">
        <v>135</v>
      </c>
      <c r="F48" s="40"/>
      <c r="G48" s="40"/>
      <c r="H48" s="62">
        <f>H49+H51</f>
        <v>4668.1</v>
      </c>
    </row>
    <row r="49" spans="1:8" ht="50.25" customHeight="1">
      <c r="A49" s="8" t="s">
        <v>656</v>
      </c>
      <c r="B49" s="9" t="s">
        <v>85</v>
      </c>
      <c r="C49" s="28">
        <v>966</v>
      </c>
      <c r="D49" s="8" t="s">
        <v>69</v>
      </c>
      <c r="E49" s="8" t="s">
        <v>135</v>
      </c>
      <c r="F49" s="28">
        <v>100</v>
      </c>
      <c r="G49" s="28"/>
      <c r="H49" s="24">
        <f>H50</f>
        <v>4314.9</v>
      </c>
    </row>
    <row r="50" spans="1:8" ht="20.25" hidden="1">
      <c r="A50" s="16"/>
      <c r="B50" s="19" t="s">
        <v>6</v>
      </c>
      <c r="C50" s="26">
        <v>966</v>
      </c>
      <c r="D50" s="8" t="s">
        <v>69</v>
      </c>
      <c r="E50" s="8" t="s">
        <v>135</v>
      </c>
      <c r="F50" s="26">
        <v>120</v>
      </c>
      <c r="G50" s="26"/>
      <c r="H50" s="25">
        <f>'ассигнов 3'!H43</f>
        <v>4314.9</v>
      </c>
    </row>
    <row r="51" spans="1:8" ht="26.25" customHeight="1" thickBot="1">
      <c r="A51" s="8" t="s">
        <v>23</v>
      </c>
      <c r="B51" s="89" t="s">
        <v>395</v>
      </c>
      <c r="C51" s="26">
        <v>966</v>
      </c>
      <c r="D51" s="1" t="s">
        <v>69</v>
      </c>
      <c r="E51" s="8" t="s">
        <v>135</v>
      </c>
      <c r="F51" s="26">
        <v>200</v>
      </c>
      <c r="G51" s="26"/>
      <c r="H51" s="25">
        <f>H52</f>
        <v>353.2</v>
      </c>
    </row>
    <row r="52" spans="1:8" ht="21" hidden="1" thickBot="1">
      <c r="A52" s="8"/>
      <c r="B52" s="5" t="s">
        <v>88</v>
      </c>
      <c r="C52" s="26">
        <v>966</v>
      </c>
      <c r="D52" s="1" t="s">
        <v>69</v>
      </c>
      <c r="E52" s="8" t="s">
        <v>135</v>
      </c>
      <c r="F52" s="26">
        <v>240</v>
      </c>
      <c r="G52" s="26"/>
      <c r="H52" s="25">
        <f>'ассигнов 3'!H45</f>
        <v>353.2</v>
      </c>
    </row>
    <row r="53" spans="1:8" ht="13.5" thickBot="1">
      <c r="A53" s="68" t="s">
        <v>25</v>
      </c>
      <c r="B53" s="69" t="s">
        <v>559</v>
      </c>
      <c r="C53" s="70">
        <v>966</v>
      </c>
      <c r="D53" s="71" t="s">
        <v>70</v>
      </c>
      <c r="E53" s="71"/>
      <c r="F53" s="70"/>
      <c r="G53" s="70"/>
      <c r="H53" s="72">
        <f>H54</f>
        <v>10</v>
      </c>
    </row>
    <row r="54" spans="1:8" ht="13.5" thickBot="1">
      <c r="A54" s="38" t="s">
        <v>79</v>
      </c>
      <c r="B54" s="73" t="s">
        <v>26</v>
      </c>
      <c r="C54" s="40">
        <v>966</v>
      </c>
      <c r="D54" s="41" t="s">
        <v>70</v>
      </c>
      <c r="E54" s="41" t="s">
        <v>110</v>
      </c>
      <c r="F54" s="40"/>
      <c r="G54" s="40"/>
      <c r="H54" s="62">
        <f>H55</f>
        <v>10</v>
      </c>
    </row>
    <row r="55" spans="1:8" ht="13.5" thickBot="1">
      <c r="A55" s="15" t="s">
        <v>27</v>
      </c>
      <c r="B55" s="33" t="s">
        <v>89</v>
      </c>
      <c r="C55" s="21">
        <v>966</v>
      </c>
      <c r="D55" s="15" t="s">
        <v>70</v>
      </c>
      <c r="E55" s="57" t="s">
        <v>110</v>
      </c>
      <c r="F55" s="21">
        <v>800</v>
      </c>
      <c r="G55" s="21"/>
      <c r="H55" s="24">
        <f>'ассигнов 3'!H57</f>
        <v>10</v>
      </c>
    </row>
    <row r="56" spans="1:8" ht="13.5" hidden="1" thickBot="1">
      <c r="A56" s="16"/>
      <c r="B56" s="5" t="s">
        <v>28</v>
      </c>
      <c r="C56" s="22">
        <v>966</v>
      </c>
      <c r="D56" s="16" t="s">
        <v>70</v>
      </c>
      <c r="E56" s="1" t="s">
        <v>110</v>
      </c>
      <c r="F56" s="22">
        <v>870</v>
      </c>
      <c r="G56" s="22"/>
      <c r="H56" s="25">
        <f>H57</f>
        <v>290</v>
      </c>
    </row>
    <row r="57" spans="1:8" ht="13.5" hidden="1" thickBot="1">
      <c r="A57" s="90"/>
      <c r="B57" s="93" t="s">
        <v>120</v>
      </c>
      <c r="C57" s="26">
        <v>966</v>
      </c>
      <c r="D57" s="16" t="s">
        <v>70</v>
      </c>
      <c r="E57" s="85" t="s">
        <v>110</v>
      </c>
      <c r="F57" s="22">
        <v>870</v>
      </c>
      <c r="G57" s="43">
        <v>290</v>
      </c>
      <c r="H57" s="91">
        <f>100+190</f>
        <v>290</v>
      </c>
    </row>
    <row r="58" spans="1:8" ht="13.5" thickBot="1">
      <c r="A58" s="68" t="s">
        <v>29</v>
      </c>
      <c r="B58" s="69" t="s">
        <v>13</v>
      </c>
      <c r="C58" s="70">
        <v>966</v>
      </c>
      <c r="D58" s="71" t="s">
        <v>68</v>
      </c>
      <c r="E58" s="71"/>
      <c r="F58" s="70"/>
      <c r="G58" s="70"/>
      <c r="H58" s="72">
        <f>H61+H64+H59</f>
        <v>5821</v>
      </c>
    </row>
    <row r="59" spans="1:8" ht="46.5" customHeight="1" thickBot="1">
      <c r="A59" s="38" t="s">
        <v>30</v>
      </c>
      <c r="B59" s="229" t="s">
        <v>320</v>
      </c>
      <c r="C59" s="40">
        <v>966</v>
      </c>
      <c r="D59" s="41" t="s">
        <v>68</v>
      </c>
      <c r="E59" s="41" t="s">
        <v>134</v>
      </c>
      <c r="F59" s="40"/>
      <c r="G59" s="40"/>
      <c r="H59" s="62">
        <f>H60</f>
        <v>7.8</v>
      </c>
    </row>
    <row r="60" spans="1:8" ht="27" customHeight="1" thickBot="1">
      <c r="A60" s="58" t="s">
        <v>633</v>
      </c>
      <c r="B60" s="89" t="s">
        <v>395</v>
      </c>
      <c r="C60" s="43">
        <v>966</v>
      </c>
      <c r="D60" s="44" t="s">
        <v>68</v>
      </c>
      <c r="E60" s="58" t="s">
        <v>134</v>
      </c>
      <c r="F60" s="43">
        <v>200</v>
      </c>
      <c r="G60" s="43"/>
      <c r="H60" s="53">
        <f>'ассигнов 3'!H61</f>
        <v>7.8</v>
      </c>
    </row>
    <row r="61" spans="1:8" ht="41.25" hidden="1" thickBot="1">
      <c r="A61" s="38" t="s">
        <v>356</v>
      </c>
      <c r="B61" s="39" t="s">
        <v>596</v>
      </c>
      <c r="C61" s="40">
        <v>966</v>
      </c>
      <c r="D61" s="41" t="s">
        <v>68</v>
      </c>
      <c r="E61" s="41" t="s">
        <v>270</v>
      </c>
      <c r="F61" s="40"/>
      <c r="G61" s="40"/>
      <c r="H61" s="62">
        <f>H63</f>
        <v>0</v>
      </c>
    </row>
    <row r="62" spans="1:8" ht="28.5" customHeight="1" hidden="1" thickBot="1">
      <c r="A62" s="15" t="s">
        <v>357</v>
      </c>
      <c r="B62" s="89" t="s">
        <v>395</v>
      </c>
      <c r="C62" s="21">
        <v>966</v>
      </c>
      <c r="D62" s="15" t="s">
        <v>68</v>
      </c>
      <c r="E62" s="57" t="s">
        <v>270</v>
      </c>
      <c r="F62" s="21">
        <v>200</v>
      </c>
      <c r="G62" s="21"/>
      <c r="H62" s="24">
        <f>H63</f>
        <v>0</v>
      </c>
    </row>
    <row r="63" spans="1:8" ht="15" customHeight="1" hidden="1" thickBot="1">
      <c r="A63" s="15"/>
      <c r="B63" s="5" t="s">
        <v>88</v>
      </c>
      <c r="C63" s="21">
        <v>966</v>
      </c>
      <c r="D63" s="15" t="s">
        <v>68</v>
      </c>
      <c r="E63" s="1" t="s">
        <v>270</v>
      </c>
      <c r="F63" s="21">
        <v>240</v>
      </c>
      <c r="G63" s="21"/>
      <c r="H63" s="24">
        <f>'ассигнов 3'!H65</f>
        <v>0</v>
      </c>
    </row>
    <row r="64" spans="1:8" ht="28.5" customHeight="1" thickBot="1">
      <c r="A64" s="38" t="s">
        <v>634</v>
      </c>
      <c r="B64" s="39" t="s">
        <v>149</v>
      </c>
      <c r="C64" s="40">
        <v>966</v>
      </c>
      <c r="D64" s="314" t="s">
        <v>68</v>
      </c>
      <c r="E64" s="314" t="s">
        <v>144</v>
      </c>
      <c r="F64" s="191"/>
      <c r="G64" s="40"/>
      <c r="H64" s="62">
        <f>H65+H67</f>
        <v>5813.2</v>
      </c>
    </row>
    <row r="65" spans="1:8" ht="58.5" customHeight="1">
      <c r="A65" s="44" t="s">
        <v>635</v>
      </c>
      <c r="B65" s="4" t="s">
        <v>85</v>
      </c>
      <c r="C65" s="43">
        <v>966</v>
      </c>
      <c r="D65" s="44" t="s">
        <v>68</v>
      </c>
      <c r="E65" s="8" t="s">
        <v>144</v>
      </c>
      <c r="F65" s="43">
        <v>100</v>
      </c>
      <c r="G65" s="43"/>
      <c r="H65" s="53">
        <f>H66</f>
        <v>5515.4</v>
      </c>
    </row>
    <row r="66" spans="1:8" ht="12.75" hidden="1">
      <c r="A66" s="87"/>
      <c r="B66" s="42" t="s">
        <v>292</v>
      </c>
      <c r="C66" s="88">
        <v>966</v>
      </c>
      <c r="D66" s="87" t="s">
        <v>68</v>
      </c>
      <c r="E66" s="1" t="s">
        <v>144</v>
      </c>
      <c r="F66" s="88">
        <v>110</v>
      </c>
      <c r="G66" s="88"/>
      <c r="H66" s="25">
        <f>'ассигнов 3'!H68</f>
        <v>5515.4</v>
      </c>
    </row>
    <row r="67" spans="1:8" ht="27.75" customHeight="1" thickBot="1">
      <c r="A67" s="87" t="s">
        <v>636</v>
      </c>
      <c r="B67" s="89" t="s">
        <v>395</v>
      </c>
      <c r="C67" s="88">
        <v>966</v>
      </c>
      <c r="D67" s="87" t="s">
        <v>68</v>
      </c>
      <c r="E67" s="1" t="s">
        <v>144</v>
      </c>
      <c r="F67" s="88">
        <v>200</v>
      </c>
      <c r="G67" s="88"/>
      <c r="H67" s="25">
        <f>H68</f>
        <v>297.8</v>
      </c>
    </row>
    <row r="68" spans="1:8" ht="15.75" customHeight="1" hidden="1" thickBot="1">
      <c r="A68" s="44"/>
      <c r="B68" s="6" t="s">
        <v>88</v>
      </c>
      <c r="C68" s="43">
        <v>966</v>
      </c>
      <c r="D68" s="44" t="s">
        <v>68</v>
      </c>
      <c r="E68" s="59" t="s">
        <v>144</v>
      </c>
      <c r="F68" s="43">
        <v>240</v>
      </c>
      <c r="G68" s="43">
        <v>226</v>
      </c>
      <c r="H68" s="53">
        <f>'ассигнов 3'!H70</f>
        <v>297.8</v>
      </c>
    </row>
    <row r="69" spans="1:12" s="92" customFormat="1" ht="17.25" customHeight="1" thickBot="1">
      <c r="A69" s="74" t="s">
        <v>32</v>
      </c>
      <c r="B69" s="75" t="s">
        <v>273</v>
      </c>
      <c r="C69" s="76">
        <v>966</v>
      </c>
      <c r="D69" s="77" t="s">
        <v>274</v>
      </c>
      <c r="E69" s="77"/>
      <c r="F69" s="76"/>
      <c r="G69" s="76"/>
      <c r="H69" s="78">
        <f>H70+H76+H74</f>
        <v>311</v>
      </c>
      <c r="I69" s="107"/>
      <c r="J69"/>
      <c r="K69"/>
      <c r="L69"/>
    </row>
    <row r="70" spans="1:9" ht="19.5" customHeight="1" thickBot="1">
      <c r="A70" s="120" t="s">
        <v>34</v>
      </c>
      <c r="B70" s="121" t="s">
        <v>275</v>
      </c>
      <c r="C70" s="122">
        <v>966</v>
      </c>
      <c r="D70" s="123" t="s">
        <v>271</v>
      </c>
      <c r="E70" s="123"/>
      <c r="F70" s="122"/>
      <c r="G70" s="122"/>
      <c r="H70" s="137">
        <f>H71</f>
        <v>270</v>
      </c>
      <c r="I70" s="107"/>
    </row>
    <row r="71" spans="1:9" ht="82.5" customHeight="1" thickBot="1">
      <c r="A71" s="38" t="s">
        <v>100</v>
      </c>
      <c r="B71" s="193" t="str">
        <f>'ассигнов 3'!B73</f>
        <v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впервые"</v>
      </c>
      <c r="C71" s="40">
        <v>966</v>
      </c>
      <c r="D71" s="41" t="s">
        <v>271</v>
      </c>
      <c r="E71" s="41" t="s">
        <v>296</v>
      </c>
      <c r="F71" s="40"/>
      <c r="G71" s="40"/>
      <c r="H71" s="62">
        <f>H72</f>
        <v>270</v>
      </c>
      <c r="I71" s="107"/>
    </row>
    <row r="72" spans="1:9" ht="41.25" thickBot="1">
      <c r="A72" s="15" t="s">
        <v>102</v>
      </c>
      <c r="B72" s="192" t="s">
        <v>85</v>
      </c>
      <c r="C72" s="21">
        <v>966</v>
      </c>
      <c r="D72" s="15" t="s">
        <v>271</v>
      </c>
      <c r="E72" s="8" t="s">
        <v>296</v>
      </c>
      <c r="F72" s="21">
        <v>100</v>
      </c>
      <c r="G72" s="21"/>
      <c r="H72" s="24">
        <f>'ассигнов 3'!H74</f>
        <v>270</v>
      </c>
      <c r="I72" s="107"/>
    </row>
    <row r="73" spans="1:9" ht="13.5" hidden="1" thickBot="1">
      <c r="A73" s="120" t="s">
        <v>229</v>
      </c>
      <c r="B73" s="121" t="s">
        <v>430</v>
      </c>
      <c r="C73" s="122">
        <v>966</v>
      </c>
      <c r="D73" s="123" t="s">
        <v>421</v>
      </c>
      <c r="E73" s="123"/>
      <c r="F73" s="122"/>
      <c r="G73" s="122"/>
      <c r="H73" s="137">
        <f>H74</f>
        <v>0</v>
      </c>
      <c r="I73" s="107"/>
    </row>
    <row r="74" spans="1:8" ht="60" customHeight="1" hidden="1" thickBot="1">
      <c r="A74" s="38" t="s">
        <v>428</v>
      </c>
      <c r="B74" s="39" t="s">
        <v>416</v>
      </c>
      <c r="C74" s="40">
        <v>966</v>
      </c>
      <c r="D74" s="41" t="s">
        <v>421</v>
      </c>
      <c r="E74" s="41" t="s">
        <v>261</v>
      </c>
      <c r="F74" s="40"/>
      <c r="G74" s="40"/>
      <c r="H74" s="62">
        <f>H75</f>
        <v>0</v>
      </c>
    </row>
    <row r="75" spans="1:8" ht="30.75" customHeight="1" hidden="1" thickBot="1">
      <c r="A75" s="15" t="s">
        <v>429</v>
      </c>
      <c r="B75" s="89" t="s">
        <v>395</v>
      </c>
      <c r="C75" s="28">
        <v>966</v>
      </c>
      <c r="D75" s="8" t="s">
        <v>421</v>
      </c>
      <c r="E75" s="58" t="s">
        <v>261</v>
      </c>
      <c r="F75" s="28">
        <v>200</v>
      </c>
      <c r="G75" s="28"/>
      <c r="H75" s="24">
        <f>'ассигнов 3'!H78</f>
        <v>0</v>
      </c>
    </row>
    <row r="76" spans="1:9" ht="13.5" thickBot="1">
      <c r="A76" s="68" t="s">
        <v>229</v>
      </c>
      <c r="B76" s="69" t="s">
        <v>325</v>
      </c>
      <c r="C76" s="70">
        <v>966</v>
      </c>
      <c r="D76" s="71" t="s">
        <v>272</v>
      </c>
      <c r="E76" s="71"/>
      <c r="F76" s="70"/>
      <c r="G76" s="70"/>
      <c r="H76" s="72">
        <f>H77</f>
        <v>41</v>
      </c>
      <c r="I76" s="107"/>
    </row>
    <row r="77" spans="1:9" ht="45.75" customHeight="1" thickBot="1">
      <c r="A77" s="38" t="s">
        <v>540</v>
      </c>
      <c r="B77" s="39" t="str">
        <f>'ассигнов 3'!B81</f>
        <v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Ланское"</v>
      </c>
      <c r="C77" s="40">
        <v>966</v>
      </c>
      <c r="D77" s="41" t="s">
        <v>272</v>
      </c>
      <c r="E77" s="41" t="s">
        <v>262</v>
      </c>
      <c r="F77" s="40"/>
      <c r="G77" s="40"/>
      <c r="H77" s="62">
        <f>H78</f>
        <v>41</v>
      </c>
      <c r="I77" s="107"/>
    </row>
    <row r="78" spans="1:9" ht="24.75" customHeight="1" thickBot="1">
      <c r="A78" s="15" t="s">
        <v>541</v>
      </c>
      <c r="B78" s="89" t="s">
        <v>395</v>
      </c>
      <c r="C78" s="21">
        <v>966</v>
      </c>
      <c r="D78" s="15" t="s">
        <v>272</v>
      </c>
      <c r="E78" s="44" t="s">
        <v>262</v>
      </c>
      <c r="F78" s="21">
        <v>200</v>
      </c>
      <c r="G78" s="21"/>
      <c r="H78" s="24">
        <f>H79</f>
        <v>41</v>
      </c>
      <c r="I78" s="107"/>
    </row>
    <row r="79" spans="1:9" ht="21" hidden="1" thickBot="1">
      <c r="A79" s="15"/>
      <c r="B79" s="5" t="s">
        <v>88</v>
      </c>
      <c r="C79" s="21">
        <v>966</v>
      </c>
      <c r="D79" s="15" t="s">
        <v>272</v>
      </c>
      <c r="E79" s="87" t="s">
        <v>262</v>
      </c>
      <c r="F79" s="21">
        <v>240</v>
      </c>
      <c r="G79" s="21"/>
      <c r="H79" s="24">
        <f>'ассигнов 3'!H83</f>
        <v>41</v>
      </c>
      <c r="I79" s="107"/>
    </row>
    <row r="80" spans="1:8" ht="16.5" customHeight="1" thickBot="1">
      <c r="A80" s="74" t="s">
        <v>190</v>
      </c>
      <c r="B80" s="75" t="s">
        <v>36</v>
      </c>
      <c r="C80" s="76">
        <v>966</v>
      </c>
      <c r="D80" s="77" t="s">
        <v>73</v>
      </c>
      <c r="E80" s="77"/>
      <c r="F80" s="76"/>
      <c r="G80" s="76"/>
      <c r="H80" s="78">
        <f>H81</f>
        <v>85284.9</v>
      </c>
    </row>
    <row r="81" spans="1:8" ht="19.5" customHeight="1" thickBot="1">
      <c r="A81" s="68" t="s">
        <v>93</v>
      </c>
      <c r="B81" s="69" t="s">
        <v>37</v>
      </c>
      <c r="C81" s="70">
        <v>966</v>
      </c>
      <c r="D81" s="71" t="s">
        <v>74</v>
      </c>
      <c r="E81" s="71"/>
      <c r="F81" s="70"/>
      <c r="G81" s="70"/>
      <c r="H81" s="72">
        <f>H82+H84+H89+H97+H95+H87+H92</f>
        <v>85284.9</v>
      </c>
    </row>
    <row r="82" spans="1:11" ht="38.25" customHeight="1" thickBot="1">
      <c r="A82" s="38" t="s">
        <v>94</v>
      </c>
      <c r="B82" s="39" t="str">
        <f>'ассигнов 3'!B86</f>
        <v>Расходы на благоустройство территории муниципального образования за счет субсидии из бюджета Санкт-Петербурга</v>
      </c>
      <c r="C82" s="40">
        <v>966</v>
      </c>
      <c r="D82" s="41" t="s">
        <v>74</v>
      </c>
      <c r="E82" s="41" t="s">
        <v>578</v>
      </c>
      <c r="F82" s="40"/>
      <c r="G82" s="40"/>
      <c r="H82" s="62">
        <f>H83</f>
        <v>31141.3</v>
      </c>
      <c r="J82" s="132"/>
      <c r="K82" s="128"/>
    </row>
    <row r="83" spans="1:10" ht="26.25" customHeight="1" thickBot="1">
      <c r="A83" s="15" t="s">
        <v>95</v>
      </c>
      <c r="B83" s="89" t="s">
        <v>395</v>
      </c>
      <c r="C83" s="49">
        <v>966</v>
      </c>
      <c r="D83" s="50" t="s">
        <v>74</v>
      </c>
      <c r="E83" s="54" t="s">
        <v>578</v>
      </c>
      <c r="F83" s="49">
        <v>200</v>
      </c>
      <c r="G83" s="49"/>
      <c r="H83" s="51">
        <f>'ассигнов 3'!H87</f>
        <v>31141.3</v>
      </c>
      <c r="J83" s="132"/>
    </row>
    <row r="84" spans="1:10" ht="36" customHeight="1" thickBot="1">
      <c r="A84" s="38" t="s">
        <v>403</v>
      </c>
      <c r="B84" s="39" t="str">
        <f>'ассигнов 3'!B89</f>
        <v>Расходы на организацию благоустройства территорий за счет средств местного бюджета</v>
      </c>
      <c r="C84" s="40">
        <v>966</v>
      </c>
      <c r="D84" s="41" t="s">
        <v>74</v>
      </c>
      <c r="E84" s="41" t="s">
        <v>579</v>
      </c>
      <c r="F84" s="40"/>
      <c r="G84" s="40"/>
      <c r="H84" s="62">
        <f>H85</f>
        <v>5551.3</v>
      </c>
      <c r="J84" s="132"/>
    </row>
    <row r="85" spans="1:10" ht="24.75" customHeight="1" thickBot="1">
      <c r="A85" s="15" t="s">
        <v>404</v>
      </c>
      <c r="B85" s="89" t="s">
        <v>395</v>
      </c>
      <c r="C85" s="21">
        <v>966</v>
      </c>
      <c r="D85" s="15" t="s">
        <v>74</v>
      </c>
      <c r="E85" s="461" t="s">
        <v>579</v>
      </c>
      <c r="F85" s="21">
        <v>200</v>
      </c>
      <c r="G85" s="21"/>
      <c r="H85" s="24">
        <f>'ассигнов 3'!H90</f>
        <v>5551.3</v>
      </c>
      <c r="J85" s="132"/>
    </row>
    <row r="86" spans="1:10" ht="21" hidden="1" thickBot="1">
      <c r="A86" s="15"/>
      <c r="B86" s="5" t="s">
        <v>88</v>
      </c>
      <c r="C86" s="21">
        <v>966</v>
      </c>
      <c r="D86" s="15" t="s">
        <v>74</v>
      </c>
      <c r="E86" s="8" t="s">
        <v>112</v>
      </c>
      <c r="F86" s="21">
        <v>240</v>
      </c>
      <c r="G86" s="21"/>
      <c r="H86" s="24">
        <f>'ассигнов 3'!H94</f>
        <v>8858.7</v>
      </c>
      <c r="J86" s="132"/>
    </row>
    <row r="87" spans="1:10" ht="27.75" customHeight="1" thickBot="1">
      <c r="A87" s="38" t="s">
        <v>405</v>
      </c>
      <c r="B87" s="39" t="str">
        <f>'ассигнов 3'!B92</f>
        <v>Расходы на озеленение территории муниципального образования за счет субсидии из бюджета Санкт-Петербурга</v>
      </c>
      <c r="C87" s="313">
        <v>966</v>
      </c>
      <c r="D87" s="314" t="s">
        <v>74</v>
      </c>
      <c r="E87" s="314" t="s">
        <v>572</v>
      </c>
      <c r="F87" s="313"/>
      <c r="G87" s="313"/>
      <c r="H87" s="315">
        <f>H88</f>
        <v>8858.7</v>
      </c>
      <c r="J87" s="132"/>
    </row>
    <row r="88" spans="1:8" ht="26.25" customHeight="1" thickBot="1">
      <c r="A88" s="15" t="s">
        <v>406</v>
      </c>
      <c r="B88" s="89" t="s">
        <v>395</v>
      </c>
      <c r="C88" s="21">
        <v>966</v>
      </c>
      <c r="D88" s="15" t="s">
        <v>74</v>
      </c>
      <c r="E88" s="8" t="s">
        <v>572</v>
      </c>
      <c r="F88" s="21">
        <v>200</v>
      </c>
      <c r="G88" s="21"/>
      <c r="H88" s="24">
        <v>8858.7</v>
      </c>
    </row>
    <row r="89" spans="1:10" ht="27" customHeight="1" thickBot="1">
      <c r="A89" s="38" t="s">
        <v>590</v>
      </c>
      <c r="B89" s="39" t="str">
        <f>'ассигнов 3'!B95</f>
        <v>Расходы  на осуществление работ в сфере озеленения за счет средств местного бюджета</v>
      </c>
      <c r="C89" s="40">
        <v>966</v>
      </c>
      <c r="D89" s="41" t="s">
        <v>74</v>
      </c>
      <c r="E89" s="41" t="s">
        <v>573</v>
      </c>
      <c r="F89" s="40"/>
      <c r="G89" s="40"/>
      <c r="H89" s="62">
        <f>H90</f>
        <v>4316</v>
      </c>
      <c r="J89" s="132"/>
    </row>
    <row r="90" spans="1:8" ht="26.25" customHeight="1" thickBot="1">
      <c r="A90" s="15" t="s">
        <v>591</v>
      </c>
      <c r="B90" s="89" t="s">
        <v>395</v>
      </c>
      <c r="C90" s="21">
        <v>966</v>
      </c>
      <c r="D90" s="15" t="s">
        <v>74</v>
      </c>
      <c r="E90" s="8" t="s">
        <v>573</v>
      </c>
      <c r="F90" s="21">
        <v>200</v>
      </c>
      <c r="G90" s="21"/>
      <c r="H90" s="24">
        <f>'ассигнов 3'!H95</f>
        <v>4316</v>
      </c>
    </row>
    <row r="91" spans="1:8" ht="21" hidden="1" thickBot="1">
      <c r="A91" s="15"/>
      <c r="B91" s="5" t="s">
        <v>88</v>
      </c>
      <c r="C91" s="21">
        <v>966</v>
      </c>
      <c r="D91" s="15" t="s">
        <v>74</v>
      </c>
      <c r="E91" s="8" t="s">
        <v>113</v>
      </c>
      <c r="F91" s="21">
        <v>240</v>
      </c>
      <c r="G91" s="21"/>
      <c r="H91" s="24">
        <f>'ассигнов 3'!H100</f>
        <v>14000.2</v>
      </c>
    </row>
    <row r="92" spans="1:10" ht="48.75" customHeight="1" thickBot="1">
      <c r="A92" s="38" t="s">
        <v>405</v>
      </c>
      <c r="B92" s="39" t="str">
        <f>'ассигнов 3'!B98</f>
        <v>Муниципальная программа "Прочие мероприятия в области благоустройства внутригородского муниципального образования Санкт-Петербурга Муниципальный округ Ланское"</v>
      </c>
      <c r="C92" s="313">
        <v>966</v>
      </c>
      <c r="D92" s="314" t="s">
        <v>74</v>
      </c>
      <c r="E92" s="314" t="s">
        <v>265</v>
      </c>
      <c r="F92" s="313"/>
      <c r="G92" s="313"/>
      <c r="H92" s="315">
        <f>H93+H94</f>
        <v>14462.4</v>
      </c>
      <c r="J92" s="132"/>
    </row>
    <row r="93" spans="1:8" ht="26.25" customHeight="1" thickBot="1">
      <c r="A93" s="15" t="s">
        <v>406</v>
      </c>
      <c r="B93" s="89" t="s">
        <v>395</v>
      </c>
      <c r="C93" s="21">
        <v>966</v>
      </c>
      <c r="D93" s="15" t="s">
        <v>74</v>
      </c>
      <c r="E93" s="8" t="s">
        <v>265</v>
      </c>
      <c r="F93" s="21">
        <v>200</v>
      </c>
      <c r="G93" s="21"/>
      <c r="H93" s="24">
        <f>'ассигнов 3'!H99</f>
        <v>14000.2</v>
      </c>
    </row>
    <row r="94" spans="1:8" ht="16.5" customHeight="1" thickBot="1">
      <c r="A94" s="15" t="s">
        <v>552</v>
      </c>
      <c r="B94" s="52" t="s">
        <v>89</v>
      </c>
      <c r="C94" s="21">
        <v>966</v>
      </c>
      <c r="D94" s="15" t="s">
        <v>74</v>
      </c>
      <c r="E94" s="8" t="s">
        <v>265</v>
      </c>
      <c r="F94" s="21">
        <v>800</v>
      </c>
      <c r="G94" s="21"/>
      <c r="H94" s="24">
        <f>'ассигнов 3'!H101</f>
        <v>462.2</v>
      </c>
    </row>
    <row r="95" spans="1:10" ht="13.5" hidden="1" thickBot="1">
      <c r="A95" s="38"/>
      <c r="B95" s="39"/>
      <c r="C95" s="40"/>
      <c r="D95" s="41"/>
      <c r="E95" s="41"/>
      <c r="F95" s="40"/>
      <c r="G95" s="40"/>
      <c r="H95" s="62"/>
      <c r="J95" s="132"/>
    </row>
    <row r="96" spans="1:8" ht="30" customHeight="1" hidden="1" thickBot="1">
      <c r="A96" s="15"/>
      <c r="B96" s="89"/>
      <c r="C96" s="21"/>
      <c r="D96" s="15"/>
      <c r="E96" s="8"/>
      <c r="F96" s="21"/>
      <c r="G96" s="21"/>
      <c r="H96" s="24"/>
    </row>
    <row r="97" spans="1:8" ht="27.75" customHeight="1" thickBot="1">
      <c r="A97" s="209" t="s">
        <v>424</v>
      </c>
      <c r="B97" s="39" t="s">
        <v>148</v>
      </c>
      <c r="C97" s="40">
        <v>966</v>
      </c>
      <c r="D97" s="41" t="s">
        <v>74</v>
      </c>
      <c r="E97" s="41" t="s">
        <v>266</v>
      </c>
      <c r="F97" s="40"/>
      <c r="G97" s="40"/>
      <c r="H97" s="62">
        <f>H98+H99+H100</f>
        <v>20955.2</v>
      </c>
    </row>
    <row r="98" spans="1:8" ht="40.5">
      <c r="A98" s="8" t="s">
        <v>425</v>
      </c>
      <c r="B98" s="4" t="s">
        <v>85</v>
      </c>
      <c r="C98" s="208">
        <v>966</v>
      </c>
      <c r="D98" s="94" t="s">
        <v>74</v>
      </c>
      <c r="E98" s="8" t="s">
        <v>266</v>
      </c>
      <c r="F98" s="208">
        <v>100</v>
      </c>
      <c r="G98" s="208"/>
      <c r="H98" s="24">
        <f>'ассигнов 3'!H104</f>
        <v>14719.8</v>
      </c>
    </row>
    <row r="99" spans="1:8" ht="24" customHeight="1">
      <c r="A99" s="1" t="s">
        <v>426</v>
      </c>
      <c r="B99" s="89" t="s">
        <v>395</v>
      </c>
      <c r="C99" s="88">
        <v>966</v>
      </c>
      <c r="D99" s="16" t="s">
        <v>74</v>
      </c>
      <c r="E99" s="1" t="s">
        <v>266</v>
      </c>
      <c r="F99" s="22">
        <v>200</v>
      </c>
      <c r="G99" s="88"/>
      <c r="H99" s="25">
        <f>'ассигнов 3'!H106</f>
        <v>6232.4</v>
      </c>
    </row>
    <row r="100" spans="1:8" ht="16.5" customHeight="1" thickBot="1">
      <c r="A100" s="17" t="s">
        <v>427</v>
      </c>
      <c r="B100" s="6" t="s">
        <v>89</v>
      </c>
      <c r="C100" s="23">
        <v>966</v>
      </c>
      <c r="D100" s="17" t="s">
        <v>74</v>
      </c>
      <c r="E100" s="59" t="s">
        <v>266</v>
      </c>
      <c r="F100" s="23">
        <v>800</v>
      </c>
      <c r="G100" s="23"/>
      <c r="H100" s="27">
        <f>'ассигнов 3'!H108</f>
        <v>3</v>
      </c>
    </row>
    <row r="101" spans="1:8" ht="15" customHeight="1" thickBot="1">
      <c r="A101" s="74" t="s">
        <v>169</v>
      </c>
      <c r="B101" s="75" t="s">
        <v>40</v>
      </c>
      <c r="C101" s="76">
        <v>966</v>
      </c>
      <c r="D101" s="206" t="s">
        <v>75</v>
      </c>
      <c r="E101" s="206"/>
      <c r="F101" s="207"/>
      <c r="G101" s="207"/>
      <c r="H101" s="78">
        <f>H102+H106</f>
        <v>1309.2</v>
      </c>
    </row>
    <row r="102" spans="1:8" ht="21" thickBot="1">
      <c r="A102" s="120" t="s">
        <v>103</v>
      </c>
      <c r="B102" s="121" t="s">
        <v>322</v>
      </c>
      <c r="C102" s="122">
        <v>966</v>
      </c>
      <c r="D102" s="123" t="s">
        <v>76</v>
      </c>
      <c r="E102" s="123"/>
      <c r="F102" s="122"/>
      <c r="G102" s="122"/>
      <c r="H102" s="137">
        <f>H103</f>
        <v>200</v>
      </c>
    </row>
    <row r="103" spans="1:8" ht="81" customHeight="1" thickBot="1">
      <c r="A103" s="38" t="s">
        <v>38</v>
      </c>
      <c r="B103" s="39" t="str">
        <f>'ассигнов 3'!B112</f>
        <v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внутригородского муниципального образования Санкт-Петербурга Муниципальный округ Ланское»</v>
      </c>
      <c r="C103" s="40">
        <v>966</v>
      </c>
      <c r="D103" s="41" t="s">
        <v>76</v>
      </c>
      <c r="E103" s="41" t="s">
        <v>267</v>
      </c>
      <c r="F103" s="40"/>
      <c r="G103" s="40"/>
      <c r="H103" s="62">
        <f>H104</f>
        <v>200</v>
      </c>
    </row>
    <row r="104" spans="1:8" ht="26.25" customHeight="1" thickBot="1">
      <c r="A104" s="15" t="s">
        <v>39</v>
      </c>
      <c r="B104" s="89" t="s">
        <v>395</v>
      </c>
      <c r="C104" s="21">
        <v>966</v>
      </c>
      <c r="D104" s="15" t="s">
        <v>76</v>
      </c>
      <c r="E104" s="8" t="s">
        <v>267</v>
      </c>
      <c r="F104" s="21">
        <v>200</v>
      </c>
      <c r="G104" s="21"/>
      <c r="H104" s="24">
        <f>'ассигнов 3'!H113</f>
        <v>200</v>
      </c>
    </row>
    <row r="105" spans="1:8" ht="21" hidden="1" thickBot="1">
      <c r="A105" s="44"/>
      <c r="B105" s="6" t="s">
        <v>88</v>
      </c>
      <c r="C105" s="43">
        <v>966</v>
      </c>
      <c r="D105" s="44" t="s">
        <v>76</v>
      </c>
      <c r="E105" s="58" t="s">
        <v>114</v>
      </c>
      <c r="F105" s="43">
        <v>240</v>
      </c>
      <c r="G105" s="43"/>
      <c r="H105" s="53">
        <f>'ассигнов 3'!H114</f>
        <v>200</v>
      </c>
    </row>
    <row r="106" spans="1:8" ht="13.5" thickBot="1">
      <c r="A106" s="68" t="s">
        <v>637</v>
      </c>
      <c r="B106" s="69" t="s">
        <v>381</v>
      </c>
      <c r="C106" s="70">
        <v>966</v>
      </c>
      <c r="D106" s="71" t="s">
        <v>369</v>
      </c>
      <c r="E106" s="71"/>
      <c r="F106" s="70"/>
      <c r="G106" s="70"/>
      <c r="H106" s="72">
        <f>H107+H113+H111+H115+H109+H117+H119</f>
        <v>1109.2</v>
      </c>
    </row>
    <row r="107" spans="1:8" ht="69" customHeight="1" thickBot="1">
      <c r="A107" s="38" t="s">
        <v>638</v>
      </c>
      <c r="B107" s="39" t="str">
        <f>'ассигнов 3'!B116</f>
        <v>Муниципальная программа «Участие в реализации мер по профилактике дорожно-транспортного травматизма на 
территории внутригородского муниципального образования Санкт-Петербурга Муниципальный округ Ланское, включая размещение, содержание и ремонт искусственных дорожных неровностей»</v>
      </c>
      <c r="C107" s="40">
        <v>966</v>
      </c>
      <c r="D107" s="41" t="s">
        <v>369</v>
      </c>
      <c r="E107" s="41" t="s">
        <v>261</v>
      </c>
      <c r="F107" s="40"/>
      <c r="G107" s="40"/>
      <c r="H107" s="315">
        <f>H108</f>
        <v>642.4</v>
      </c>
    </row>
    <row r="108" spans="1:8" ht="26.25" customHeight="1" thickBot="1">
      <c r="A108" s="15" t="s">
        <v>639</v>
      </c>
      <c r="B108" s="89" t="s">
        <v>395</v>
      </c>
      <c r="C108" s="28">
        <v>966</v>
      </c>
      <c r="D108" s="8" t="s">
        <v>369</v>
      </c>
      <c r="E108" s="58" t="s">
        <v>261</v>
      </c>
      <c r="F108" s="28">
        <v>200</v>
      </c>
      <c r="G108" s="28"/>
      <c r="H108" s="24">
        <f>'ассигнов 3'!H117</f>
        <v>642.4</v>
      </c>
    </row>
    <row r="109" spans="1:13" s="92" customFormat="1" ht="45.75" customHeight="1" thickBot="1">
      <c r="A109" s="38" t="s">
        <v>407</v>
      </c>
      <c r="B109" s="39" t="str">
        <f>'ассигнов 3'!B119</f>
        <v>Муниципальная программа «Участие в в деятельности по профилактике правонарушений в Санкт-Петербурге в формах и порядке, установленных законодательством Санкт-Петербурга»</v>
      </c>
      <c r="C109" s="313">
        <v>966</v>
      </c>
      <c r="D109" s="314" t="s">
        <v>369</v>
      </c>
      <c r="E109" s="314" t="s">
        <v>485</v>
      </c>
      <c r="F109" s="313"/>
      <c r="G109" s="313"/>
      <c r="H109" s="298">
        <f>H110</f>
        <v>34.2</v>
      </c>
      <c r="I109" s="107"/>
      <c r="J109"/>
      <c r="K109"/>
      <c r="L109"/>
      <c r="M109" s="320"/>
    </row>
    <row r="110" spans="1:13" s="92" customFormat="1" ht="27.75" customHeight="1" thickBot="1">
      <c r="A110" s="15" t="s">
        <v>408</v>
      </c>
      <c r="B110" s="89" t="s">
        <v>395</v>
      </c>
      <c r="C110" s="21">
        <v>966</v>
      </c>
      <c r="D110" s="17" t="s">
        <v>369</v>
      </c>
      <c r="E110" s="94" t="s">
        <v>485</v>
      </c>
      <c r="F110" s="21">
        <v>200</v>
      </c>
      <c r="G110" s="21"/>
      <c r="H110" s="299">
        <f>'ассигнов 3'!H120</f>
        <v>34.2</v>
      </c>
      <c r="I110" s="107"/>
      <c r="J110"/>
      <c r="K110"/>
      <c r="L110"/>
      <c r="M110" s="288"/>
    </row>
    <row r="111" spans="1:12" s="92" customFormat="1" ht="51" thickBot="1">
      <c r="A111" s="38" t="s">
        <v>640</v>
      </c>
      <c r="B111" s="39" t="str">
        <f>'ассигнов 3'!B122</f>
        <v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Ланское»</v>
      </c>
      <c r="C111" s="40">
        <v>966</v>
      </c>
      <c r="D111" s="41" t="s">
        <v>369</v>
      </c>
      <c r="E111" s="41" t="s">
        <v>301</v>
      </c>
      <c r="F111" s="40"/>
      <c r="G111" s="40"/>
      <c r="H111" s="315">
        <f>H112</f>
        <v>41</v>
      </c>
      <c r="I111" s="107"/>
      <c r="J111"/>
      <c r="K111"/>
      <c r="L111"/>
    </row>
    <row r="112" spans="1:12" s="92" customFormat="1" ht="28.5" customHeight="1" thickBot="1">
      <c r="A112" s="15" t="s">
        <v>641</v>
      </c>
      <c r="B112" s="89" t="s">
        <v>395</v>
      </c>
      <c r="C112" s="21">
        <v>966</v>
      </c>
      <c r="D112" s="8" t="s">
        <v>369</v>
      </c>
      <c r="E112" s="94" t="s">
        <v>301</v>
      </c>
      <c r="F112" s="21">
        <v>200</v>
      </c>
      <c r="G112" s="21"/>
      <c r="H112" s="24">
        <f>'ассигнов 3'!H124</f>
        <v>41</v>
      </c>
      <c r="I112" s="107"/>
      <c r="J112"/>
      <c r="K112"/>
      <c r="L112"/>
    </row>
    <row r="113" spans="1:12" s="92" customFormat="1" ht="41.25" thickBot="1">
      <c r="A113" s="38" t="s">
        <v>642</v>
      </c>
      <c r="B113" s="39" t="s">
        <v>299</v>
      </c>
      <c r="C113" s="40">
        <v>966</v>
      </c>
      <c r="D113" s="41" t="s">
        <v>369</v>
      </c>
      <c r="E113" s="41" t="s">
        <v>300</v>
      </c>
      <c r="F113" s="40"/>
      <c r="G113" s="40"/>
      <c r="H113" s="315">
        <f>H114</f>
        <v>45</v>
      </c>
      <c r="I113" s="107"/>
      <c r="J113"/>
      <c r="K113"/>
      <c r="L113"/>
    </row>
    <row r="114" spans="1:12" s="92" customFormat="1" ht="28.5" customHeight="1" thickBot="1">
      <c r="A114" s="15" t="s">
        <v>643</v>
      </c>
      <c r="B114" s="89" t="s">
        <v>395</v>
      </c>
      <c r="C114" s="21">
        <v>966</v>
      </c>
      <c r="D114" s="8" t="s">
        <v>369</v>
      </c>
      <c r="E114" s="94" t="s">
        <v>300</v>
      </c>
      <c r="F114" s="21">
        <v>200</v>
      </c>
      <c r="G114" s="21"/>
      <c r="H114" s="24">
        <f>'ассигнов 3'!H126</f>
        <v>45</v>
      </c>
      <c r="I114" s="107"/>
      <c r="J114"/>
      <c r="K114"/>
      <c r="L114"/>
    </row>
    <row r="115" spans="1:12" s="92" customFormat="1" ht="61.5" thickBot="1">
      <c r="A115" s="38" t="s">
        <v>644</v>
      </c>
      <c r="B115" s="39" t="str">
        <f>'ассигнов 3'!B128</f>
        <v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Ланское»</v>
      </c>
      <c r="C115" s="40">
        <v>966</v>
      </c>
      <c r="D115" s="41" t="s">
        <v>369</v>
      </c>
      <c r="E115" s="41" t="s">
        <v>302</v>
      </c>
      <c r="F115" s="40"/>
      <c r="G115" s="40"/>
      <c r="H115" s="315">
        <f>H116</f>
        <v>51</v>
      </c>
      <c r="I115" s="107"/>
      <c r="J115"/>
      <c r="K115"/>
      <c r="L115"/>
    </row>
    <row r="116" spans="1:12" s="92" customFormat="1" ht="26.25" customHeight="1" thickBot="1">
      <c r="A116" s="15" t="s">
        <v>645</v>
      </c>
      <c r="B116" s="89" t="s">
        <v>395</v>
      </c>
      <c r="C116" s="43">
        <v>966</v>
      </c>
      <c r="D116" s="8" t="s">
        <v>369</v>
      </c>
      <c r="E116" s="44" t="s">
        <v>302</v>
      </c>
      <c r="F116" s="43">
        <v>200</v>
      </c>
      <c r="G116" s="43"/>
      <c r="H116" s="53">
        <v>51</v>
      </c>
      <c r="I116" s="107"/>
      <c r="J116"/>
      <c r="K116"/>
      <c r="L116"/>
    </row>
    <row r="117" spans="1:12" s="92" customFormat="1" ht="61.5" thickBot="1">
      <c r="A117" s="38" t="s">
        <v>646</v>
      </c>
      <c r="B117" s="39" t="s">
        <v>401</v>
      </c>
      <c r="C117" s="313">
        <v>966</v>
      </c>
      <c r="D117" s="314" t="s">
        <v>369</v>
      </c>
      <c r="E117" s="314" t="s">
        <v>402</v>
      </c>
      <c r="F117" s="313"/>
      <c r="G117" s="313"/>
      <c r="H117" s="315">
        <f>H118</f>
        <v>15</v>
      </c>
      <c r="I117" s="107"/>
      <c r="J117"/>
      <c r="K117"/>
      <c r="L117"/>
    </row>
    <row r="118" spans="1:12" s="92" customFormat="1" ht="25.5" customHeight="1" thickBot="1">
      <c r="A118" s="15" t="s">
        <v>647</v>
      </c>
      <c r="B118" s="89" t="s">
        <v>395</v>
      </c>
      <c r="C118" s="43">
        <v>966</v>
      </c>
      <c r="D118" s="8" t="s">
        <v>369</v>
      </c>
      <c r="E118" s="44" t="s">
        <v>402</v>
      </c>
      <c r="F118" s="43">
        <v>200</v>
      </c>
      <c r="G118" s="43"/>
      <c r="H118" s="53">
        <v>15</v>
      </c>
      <c r="I118" s="107"/>
      <c r="J118"/>
      <c r="K118"/>
      <c r="L118"/>
    </row>
    <row r="119" spans="1:12" s="92" customFormat="1" ht="49.5" customHeight="1" thickBot="1">
      <c r="A119" s="38" t="s">
        <v>648</v>
      </c>
      <c r="B119" s="39" t="s">
        <v>571</v>
      </c>
      <c r="C119" s="313">
        <v>966</v>
      </c>
      <c r="D119" s="314" t="s">
        <v>369</v>
      </c>
      <c r="E119" s="314" t="s">
        <v>297</v>
      </c>
      <c r="F119" s="313"/>
      <c r="G119" s="313"/>
      <c r="H119" s="315">
        <f>H120</f>
        <v>280.6</v>
      </c>
      <c r="I119" s="107"/>
      <c r="J119"/>
      <c r="K119"/>
      <c r="L119"/>
    </row>
    <row r="120" spans="1:12" s="92" customFormat="1" ht="27.75" customHeight="1" thickBot="1">
      <c r="A120" s="15" t="s">
        <v>408</v>
      </c>
      <c r="B120" s="89" t="s">
        <v>395</v>
      </c>
      <c r="C120" s="21">
        <v>966</v>
      </c>
      <c r="D120" s="15" t="s">
        <v>369</v>
      </c>
      <c r="E120" s="139" t="s">
        <v>297</v>
      </c>
      <c r="F120" s="21">
        <v>200</v>
      </c>
      <c r="G120" s="21"/>
      <c r="H120" s="24">
        <v>280.6</v>
      </c>
      <c r="I120" s="107"/>
      <c r="J120"/>
      <c r="K120"/>
      <c r="L120"/>
    </row>
    <row r="121" spans="1:8" ht="13.5" thickBot="1">
      <c r="A121" s="74" t="s">
        <v>399</v>
      </c>
      <c r="B121" s="75" t="s">
        <v>44</v>
      </c>
      <c r="C121" s="76">
        <v>966</v>
      </c>
      <c r="D121" s="77" t="s">
        <v>77</v>
      </c>
      <c r="E121" s="77"/>
      <c r="F121" s="76"/>
      <c r="G121" s="76"/>
      <c r="H121" s="78">
        <f>H122</f>
        <v>25077.5</v>
      </c>
    </row>
    <row r="122" spans="1:8" ht="13.5" thickBot="1">
      <c r="A122" s="68" t="s">
        <v>41</v>
      </c>
      <c r="B122" s="69" t="s">
        <v>46</v>
      </c>
      <c r="C122" s="70">
        <v>966</v>
      </c>
      <c r="D122" s="71" t="s">
        <v>78</v>
      </c>
      <c r="E122" s="71"/>
      <c r="F122" s="70"/>
      <c r="G122" s="70"/>
      <c r="H122" s="72">
        <f>H123+H125+H127</f>
        <v>25077.5</v>
      </c>
    </row>
    <row r="123" spans="1:10" ht="37.5" customHeight="1" thickBot="1">
      <c r="A123" s="38" t="s">
        <v>42</v>
      </c>
      <c r="B123" s="39" t="s">
        <v>91</v>
      </c>
      <c r="C123" s="40">
        <v>966</v>
      </c>
      <c r="D123" s="41" t="s">
        <v>78</v>
      </c>
      <c r="E123" s="41" t="s">
        <v>268</v>
      </c>
      <c r="F123" s="40"/>
      <c r="G123" s="40"/>
      <c r="H123" s="62">
        <f>H124</f>
        <v>23637.5</v>
      </c>
      <c r="J123" s="132"/>
    </row>
    <row r="124" spans="1:8" ht="26.25" customHeight="1" thickBot="1">
      <c r="A124" s="15" t="s">
        <v>43</v>
      </c>
      <c r="B124" s="89" t="s">
        <v>395</v>
      </c>
      <c r="C124" s="21">
        <v>966</v>
      </c>
      <c r="D124" s="15" t="s">
        <v>78</v>
      </c>
      <c r="E124" s="8" t="s">
        <v>268</v>
      </c>
      <c r="F124" s="21">
        <v>200</v>
      </c>
      <c r="G124" s="21"/>
      <c r="H124" s="24">
        <f>'ассигнов 3'!H140</f>
        <v>23637.5</v>
      </c>
    </row>
    <row r="125" spans="1:10" ht="31.5" customHeight="1" thickBot="1">
      <c r="A125" s="38" t="s">
        <v>409</v>
      </c>
      <c r="B125" s="39" t="s">
        <v>420</v>
      </c>
      <c r="C125" s="40">
        <v>966</v>
      </c>
      <c r="D125" s="41" t="s">
        <v>78</v>
      </c>
      <c r="E125" s="41" t="s">
        <v>269</v>
      </c>
      <c r="F125" s="40"/>
      <c r="G125" s="40"/>
      <c r="H125" s="62">
        <f>H126</f>
        <v>1440</v>
      </c>
      <c r="J125" s="132"/>
    </row>
    <row r="126" spans="1:8" ht="27" customHeight="1" thickBot="1">
      <c r="A126" s="15" t="s">
        <v>410</v>
      </c>
      <c r="B126" s="89" t="s">
        <v>395</v>
      </c>
      <c r="C126" s="21">
        <v>966</v>
      </c>
      <c r="D126" s="15" t="s">
        <v>78</v>
      </c>
      <c r="E126" s="139" t="s">
        <v>269</v>
      </c>
      <c r="F126" s="21">
        <v>200</v>
      </c>
      <c r="G126" s="21"/>
      <c r="H126" s="24">
        <f>'ассигнов 3'!H144</f>
        <v>1440</v>
      </c>
    </row>
    <row r="127" spans="1:13" ht="90" customHeight="1" hidden="1" thickBot="1">
      <c r="A127" s="38" t="s">
        <v>482</v>
      </c>
      <c r="B127" s="39" t="s">
        <v>597</v>
      </c>
      <c r="C127" s="313">
        <v>966</v>
      </c>
      <c r="D127" s="314" t="s">
        <v>78</v>
      </c>
      <c r="E127" s="314" t="s">
        <v>293</v>
      </c>
      <c r="F127" s="313"/>
      <c r="G127" s="313"/>
      <c r="H127" s="315">
        <f>H128</f>
        <v>0</v>
      </c>
      <c r="I127" s="107"/>
      <c r="M127" s="196"/>
    </row>
    <row r="128" spans="1:13" ht="30" customHeight="1" hidden="1">
      <c r="A128" s="15" t="s">
        <v>483</v>
      </c>
      <c r="B128" s="32" t="s">
        <v>24</v>
      </c>
      <c r="C128" s="21">
        <v>966</v>
      </c>
      <c r="D128" s="15" t="s">
        <v>78</v>
      </c>
      <c r="E128" s="8" t="s">
        <v>293</v>
      </c>
      <c r="F128" s="21">
        <v>200</v>
      </c>
      <c r="G128" s="21"/>
      <c r="H128" s="24">
        <f>H129</f>
        <v>0</v>
      </c>
      <c r="I128" s="107"/>
      <c r="M128" s="196"/>
    </row>
    <row r="129" spans="1:13" ht="24.75" customHeight="1" hidden="1" thickBot="1">
      <c r="A129" s="15"/>
      <c r="B129" s="5" t="s">
        <v>88</v>
      </c>
      <c r="C129" s="21">
        <v>966</v>
      </c>
      <c r="D129" s="15" t="s">
        <v>78</v>
      </c>
      <c r="E129" s="8" t="s">
        <v>293</v>
      </c>
      <c r="F129" s="21">
        <v>240</v>
      </c>
      <c r="G129" s="21"/>
      <c r="H129" s="24"/>
      <c r="I129" s="107"/>
      <c r="M129" s="196"/>
    </row>
    <row r="130" spans="1:8" ht="18" customHeight="1" thickBot="1">
      <c r="A130" s="74" t="s">
        <v>167</v>
      </c>
      <c r="B130" s="75" t="s">
        <v>48</v>
      </c>
      <c r="C130" s="76">
        <v>966</v>
      </c>
      <c r="D130" s="77">
        <v>1000</v>
      </c>
      <c r="E130" s="77"/>
      <c r="F130" s="76"/>
      <c r="G130" s="76"/>
      <c r="H130" s="78">
        <f>H131+H137</f>
        <v>11608.8</v>
      </c>
    </row>
    <row r="131" spans="1:8" ht="21.75" customHeight="1" thickBot="1">
      <c r="A131" s="68" t="s">
        <v>45</v>
      </c>
      <c r="B131" s="69" t="s">
        <v>50</v>
      </c>
      <c r="C131" s="70">
        <v>966</v>
      </c>
      <c r="D131" s="71">
        <v>1003</v>
      </c>
      <c r="E131" s="71"/>
      <c r="F131" s="70"/>
      <c r="G131" s="70"/>
      <c r="H131" s="72">
        <f>H132</f>
        <v>521.3</v>
      </c>
    </row>
    <row r="132" spans="1:16" ht="86.25" customHeight="1" thickBot="1">
      <c r="A132" s="38" t="s">
        <v>47</v>
      </c>
      <c r="B132" s="39" t="s">
        <v>311</v>
      </c>
      <c r="C132" s="40">
        <v>966</v>
      </c>
      <c r="D132" s="41">
        <v>1003</v>
      </c>
      <c r="E132" s="41" t="s">
        <v>115</v>
      </c>
      <c r="F132" s="40"/>
      <c r="G132" s="40"/>
      <c r="H132" s="62">
        <f>H133</f>
        <v>521.3</v>
      </c>
      <c r="P132" s="128"/>
    </row>
    <row r="133" spans="1:8" ht="18" customHeight="1" thickBot="1">
      <c r="A133" s="8" t="s">
        <v>411</v>
      </c>
      <c r="B133" s="9" t="s">
        <v>313</v>
      </c>
      <c r="C133" s="28">
        <v>966</v>
      </c>
      <c r="D133" s="8">
        <v>1003</v>
      </c>
      <c r="E133" s="8" t="s">
        <v>115</v>
      </c>
      <c r="F133" s="28">
        <v>300</v>
      </c>
      <c r="G133" s="28"/>
      <c r="H133" s="24">
        <f>'ассигнов 3'!H151</f>
        <v>521.3</v>
      </c>
    </row>
    <row r="134" spans="1:8" ht="12.75" hidden="1">
      <c r="A134" s="8"/>
      <c r="B134" s="34" t="s">
        <v>82</v>
      </c>
      <c r="C134" s="28">
        <v>966</v>
      </c>
      <c r="D134" s="8">
        <v>1003</v>
      </c>
      <c r="E134" s="8" t="s">
        <v>115</v>
      </c>
      <c r="F134" s="28">
        <v>310</v>
      </c>
      <c r="G134" s="28"/>
      <c r="H134" s="24"/>
    </row>
    <row r="135" spans="1:8" ht="12.75" hidden="1">
      <c r="A135" s="8"/>
      <c r="B135" s="86" t="s">
        <v>119</v>
      </c>
      <c r="C135" s="28">
        <v>966</v>
      </c>
      <c r="D135" s="8">
        <v>1003</v>
      </c>
      <c r="E135" s="8" t="s">
        <v>115</v>
      </c>
      <c r="F135" s="28">
        <v>312</v>
      </c>
      <c r="G135" s="28"/>
      <c r="H135" s="24"/>
    </row>
    <row r="136" spans="1:8" ht="0.75" customHeight="1" hidden="1" thickBot="1">
      <c r="A136" s="8"/>
      <c r="B136" s="34" t="s">
        <v>138</v>
      </c>
      <c r="C136" s="28">
        <v>966</v>
      </c>
      <c r="D136" s="8">
        <v>1003</v>
      </c>
      <c r="E136" s="8" t="s">
        <v>115</v>
      </c>
      <c r="F136" s="28">
        <v>312</v>
      </c>
      <c r="G136" s="28">
        <v>263</v>
      </c>
      <c r="H136" s="24"/>
    </row>
    <row r="137" spans="1:8" ht="13.5" thickBot="1">
      <c r="A137" s="68" t="s">
        <v>98</v>
      </c>
      <c r="B137" s="69" t="s">
        <v>52</v>
      </c>
      <c r="C137" s="70">
        <v>966</v>
      </c>
      <c r="D137" s="71">
        <v>1004</v>
      </c>
      <c r="E137" s="71"/>
      <c r="F137" s="70"/>
      <c r="G137" s="70"/>
      <c r="H137" s="72">
        <f>H138+H142</f>
        <v>11087.5</v>
      </c>
    </row>
    <row r="138" spans="1:8" ht="51" customHeight="1" thickBot="1">
      <c r="A138" s="38" t="s">
        <v>383</v>
      </c>
      <c r="B138" s="152" t="s">
        <v>318</v>
      </c>
      <c r="C138" s="40">
        <v>966</v>
      </c>
      <c r="D138" s="41">
        <v>1004</v>
      </c>
      <c r="E138" s="41" t="s">
        <v>139</v>
      </c>
      <c r="F138" s="40"/>
      <c r="G138" s="40"/>
      <c r="H138" s="62">
        <f>H139</f>
        <v>6709.2</v>
      </c>
    </row>
    <row r="139" spans="1:8" ht="17.25" customHeight="1" thickBot="1">
      <c r="A139" s="8" t="s">
        <v>412</v>
      </c>
      <c r="B139" s="9" t="s">
        <v>313</v>
      </c>
      <c r="C139" s="28">
        <v>966</v>
      </c>
      <c r="D139" s="8">
        <v>1004</v>
      </c>
      <c r="E139" s="8" t="s">
        <v>139</v>
      </c>
      <c r="F139" s="28">
        <v>300</v>
      </c>
      <c r="G139" s="28"/>
      <c r="H139" s="24">
        <f>'ассигнов 3'!H155</f>
        <v>6709.2</v>
      </c>
    </row>
    <row r="140" spans="1:8" ht="12.75" hidden="1">
      <c r="A140" s="8"/>
      <c r="B140" s="34" t="s">
        <v>82</v>
      </c>
      <c r="C140" s="28">
        <v>966</v>
      </c>
      <c r="D140" s="8">
        <v>1004</v>
      </c>
      <c r="E140" s="8" t="s">
        <v>139</v>
      </c>
      <c r="F140" s="28">
        <v>310</v>
      </c>
      <c r="G140" s="28"/>
      <c r="H140" s="24"/>
    </row>
    <row r="141" spans="1:8" ht="21" hidden="1" thickBot="1">
      <c r="A141" s="8"/>
      <c r="B141" s="34" t="s">
        <v>118</v>
      </c>
      <c r="C141" s="28">
        <v>966</v>
      </c>
      <c r="D141" s="8">
        <v>1004</v>
      </c>
      <c r="E141" s="8" t="s">
        <v>139</v>
      </c>
      <c r="F141" s="28">
        <v>313</v>
      </c>
      <c r="G141" s="28">
        <v>262</v>
      </c>
      <c r="H141" s="24"/>
    </row>
    <row r="142" spans="1:8" ht="30.75" thickBot="1">
      <c r="A142" s="38" t="s">
        <v>413</v>
      </c>
      <c r="B142" s="152" t="s">
        <v>312</v>
      </c>
      <c r="C142" s="40">
        <v>966</v>
      </c>
      <c r="D142" s="41">
        <v>1004</v>
      </c>
      <c r="E142" s="41" t="s">
        <v>140</v>
      </c>
      <c r="F142" s="40"/>
      <c r="G142" s="40"/>
      <c r="H142" s="62">
        <f>H143</f>
        <v>4378.3</v>
      </c>
    </row>
    <row r="143" spans="1:8" ht="19.5" customHeight="1" thickBot="1">
      <c r="A143" s="8" t="s">
        <v>414</v>
      </c>
      <c r="B143" s="9" t="s">
        <v>313</v>
      </c>
      <c r="C143" s="28">
        <v>966</v>
      </c>
      <c r="D143" s="8">
        <v>1004</v>
      </c>
      <c r="E143" s="8" t="s">
        <v>140</v>
      </c>
      <c r="F143" s="28">
        <v>300</v>
      </c>
      <c r="G143" s="28"/>
      <c r="H143" s="24">
        <f>'ассигнов 3'!H159</f>
        <v>4378.3</v>
      </c>
    </row>
    <row r="144" spans="1:8" ht="13.5" customHeight="1" hidden="1">
      <c r="A144" s="8"/>
      <c r="B144" s="86" t="s">
        <v>90</v>
      </c>
      <c r="C144" s="28">
        <v>966</v>
      </c>
      <c r="D144" s="8">
        <v>1004</v>
      </c>
      <c r="E144" s="8" t="s">
        <v>140</v>
      </c>
      <c r="F144" s="28">
        <v>323</v>
      </c>
      <c r="G144" s="28"/>
      <c r="H144" s="24"/>
    </row>
    <row r="145" spans="1:8" ht="21" hidden="1" thickBot="1">
      <c r="A145" s="8"/>
      <c r="B145" s="32" t="s">
        <v>118</v>
      </c>
      <c r="C145" s="28">
        <v>966</v>
      </c>
      <c r="D145" s="8">
        <v>1004</v>
      </c>
      <c r="E145" s="8" t="s">
        <v>140</v>
      </c>
      <c r="F145" s="28">
        <v>323</v>
      </c>
      <c r="G145" s="28">
        <v>226</v>
      </c>
      <c r="H145" s="24"/>
    </row>
    <row r="146" spans="1:8" ht="18" customHeight="1" thickBot="1">
      <c r="A146" s="74" t="s">
        <v>400</v>
      </c>
      <c r="B146" s="75" t="s">
        <v>53</v>
      </c>
      <c r="C146" s="76">
        <v>966</v>
      </c>
      <c r="D146" s="77">
        <v>1100</v>
      </c>
      <c r="E146" s="77"/>
      <c r="F146" s="76"/>
      <c r="G146" s="76"/>
      <c r="H146" s="78">
        <f>SUM(H147+H153)</f>
        <v>242</v>
      </c>
    </row>
    <row r="147" spans="1:8" ht="16.5" customHeight="1" thickBot="1">
      <c r="A147" s="210" t="s">
        <v>49</v>
      </c>
      <c r="B147" s="211" t="s">
        <v>324</v>
      </c>
      <c r="C147" s="212">
        <v>966</v>
      </c>
      <c r="D147" s="210" t="s">
        <v>303</v>
      </c>
      <c r="E147" s="210"/>
      <c r="F147" s="212"/>
      <c r="G147" s="212"/>
      <c r="H147" s="213">
        <f>H148</f>
        <v>12</v>
      </c>
    </row>
    <row r="148" spans="1:8" ht="84.75" customHeight="1" thickBot="1">
      <c r="A148" s="38" t="s">
        <v>51</v>
      </c>
      <c r="B148" s="39" t="s">
        <v>418</v>
      </c>
      <c r="C148" s="40">
        <v>966</v>
      </c>
      <c r="D148" s="41" t="s">
        <v>303</v>
      </c>
      <c r="E148" s="41" t="s">
        <v>141</v>
      </c>
      <c r="F148" s="40"/>
      <c r="G148" s="40"/>
      <c r="H148" s="62">
        <f>H149</f>
        <v>12</v>
      </c>
    </row>
    <row r="149" spans="1:8" ht="27.75" customHeight="1" thickBot="1">
      <c r="A149" s="15" t="s">
        <v>384</v>
      </c>
      <c r="B149" s="89" t="s">
        <v>395</v>
      </c>
      <c r="C149" s="21">
        <v>966</v>
      </c>
      <c r="D149" s="15" t="s">
        <v>303</v>
      </c>
      <c r="E149" s="8" t="s">
        <v>141</v>
      </c>
      <c r="F149" s="21">
        <v>200</v>
      </c>
      <c r="G149" s="21"/>
      <c r="H149" s="24">
        <f>'ассигнов 3'!H164</f>
        <v>12</v>
      </c>
    </row>
    <row r="150" spans="1:8" ht="20.25" hidden="1">
      <c r="A150" s="16"/>
      <c r="B150" s="5" t="s">
        <v>88</v>
      </c>
      <c r="C150" s="22">
        <v>966</v>
      </c>
      <c r="D150" s="16">
        <v>1102</v>
      </c>
      <c r="E150" s="1" t="s">
        <v>141</v>
      </c>
      <c r="F150" s="22">
        <v>240</v>
      </c>
      <c r="G150" s="22"/>
      <c r="H150" s="25"/>
    </row>
    <row r="151" spans="1:8" ht="20.25" hidden="1">
      <c r="A151" s="16"/>
      <c r="B151" s="32" t="s">
        <v>117</v>
      </c>
      <c r="C151" s="22">
        <v>966</v>
      </c>
      <c r="D151" s="16">
        <v>1102</v>
      </c>
      <c r="E151" s="1" t="s">
        <v>141</v>
      </c>
      <c r="F151" s="22">
        <v>244</v>
      </c>
      <c r="G151" s="22"/>
      <c r="H151" s="25"/>
    </row>
    <row r="152" spans="1:8" ht="13.5" hidden="1" thickBot="1">
      <c r="A152" s="17"/>
      <c r="B152" s="6" t="s">
        <v>122</v>
      </c>
      <c r="C152" s="23">
        <v>966</v>
      </c>
      <c r="D152" s="17">
        <v>1102</v>
      </c>
      <c r="E152" s="59" t="s">
        <v>141</v>
      </c>
      <c r="F152" s="23">
        <v>244</v>
      </c>
      <c r="G152" s="23">
        <v>226</v>
      </c>
      <c r="H152" s="27"/>
    </row>
    <row r="153" spans="1:8" ht="13.5" thickBot="1">
      <c r="A153" s="68" t="s">
        <v>554</v>
      </c>
      <c r="B153" s="69" t="s">
        <v>55</v>
      </c>
      <c r="C153" s="70">
        <v>966</v>
      </c>
      <c r="D153" s="71" t="s">
        <v>308</v>
      </c>
      <c r="E153" s="71"/>
      <c r="F153" s="70"/>
      <c r="G153" s="70"/>
      <c r="H153" s="72">
        <f>H154+H160</f>
        <v>230</v>
      </c>
    </row>
    <row r="154" spans="1:8" ht="84" customHeight="1" thickBot="1">
      <c r="A154" s="38" t="s">
        <v>288</v>
      </c>
      <c r="B154" s="39" t="s">
        <v>418</v>
      </c>
      <c r="C154" s="40">
        <v>966</v>
      </c>
      <c r="D154" s="41" t="s">
        <v>308</v>
      </c>
      <c r="E154" s="41" t="s">
        <v>141</v>
      </c>
      <c r="F154" s="40"/>
      <c r="G154" s="40"/>
      <c r="H154" s="62">
        <f>H155</f>
        <v>230</v>
      </c>
    </row>
    <row r="155" spans="1:8" ht="26.25" customHeight="1" thickBot="1">
      <c r="A155" s="44" t="s">
        <v>555</v>
      </c>
      <c r="B155" s="89" t="s">
        <v>395</v>
      </c>
      <c r="C155" s="43">
        <v>966</v>
      </c>
      <c r="D155" s="44" t="s">
        <v>308</v>
      </c>
      <c r="E155" s="58" t="s">
        <v>141</v>
      </c>
      <c r="F155" s="43">
        <v>200</v>
      </c>
      <c r="G155" s="43"/>
      <c r="H155" s="53">
        <f>'ассигнов 3'!H169</f>
        <v>230</v>
      </c>
    </row>
    <row r="156" spans="1:8" ht="18.75" customHeight="1" thickBot="1">
      <c r="A156" s="74" t="s">
        <v>415</v>
      </c>
      <c r="B156" s="75" t="s">
        <v>58</v>
      </c>
      <c r="C156" s="76">
        <v>966</v>
      </c>
      <c r="D156" s="77">
        <v>1200</v>
      </c>
      <c r="E156" s="77"/>
      <c r="F156" s="76"/>
      <c r="G156" s="76"/>
      <c r="H156" s="78">
        <f>H157</f>
        <v>2335.2</v>
      </c>
    </row>
    <row r="157" spans="1:8" ht="18" customHeight="1" thickBot="1">
      <c r="A157" s="68" t="s">
        <v>54</v>
      </c>
      <c r="B157" s="69" t="s">
        <v>553</v>
      </c>
      <c r="C157" s="70">
        <v>966</v>
      </c>
      <c r="D157" s="71">
        <v>1202</v>
      </c>
      <c r="E157" s="71"/>
      <c r="F157" s="70"/>
      <c r="G157" s="70"/>
      <c r="H157" s="72">
        <f>H158</f>
        <v>2335.2</v>
      </c>
    </row>
    <row r="158" spans="1:8" ht="104.25" customHeight="1" thickBot="1">
      <c r="A158" s="38" t="s">
        <v>56</v>
      </c>
      <c r="B158" s="39" t="s">
        <v>329</v>
      </c>
      <c r="C158" s="40">
        <v>966</v>
      </c>
      <c r="D158" s="41">
        <v>1202</v>
      </c>
      <c r="E158" s="41" t="s">
        <v>116</v>
      </c>
      <c r="F158" s="40"/>
      <c r="G158" s="40"/>
      <c r="H158" s="62">
        <f>H159</f>
        <v>2335.2</v>
      </c>
    </row>
    <row r="159" spans="1:8" ht="25.5" customHeight="1">
      <c r="A159" s="15" t="s">
        <v>57</v>
      </c>
      <c r="B159" s="89" t="s">
        <v>395</v>
      </c>
      <c r="C159" s="21">
        <v>966</v>
      </c>
      <c r="D159" s="15">
        <v>1202</v>
      </c>
      <c r="E159" s="8" t="s">
        <v>116</v>
      </c>
      <c r="F159" s="21">
        <v>200</v>
      </c>
      <c r="G159" s="21"/>
      <c r="H159" s="24">
        <f>'ассигнов 3'!H173</f>
        <v>2335.2</v>
      </c>
    </row>
    <row r="160" spans="1:8" ht="20.25" hidden="1">
      <c r="A160" s="16"/>
      <c r="B160" s="5" t="s">
        <v>88</v>
      </c>
      <c r="C160" s="22">
        <v>966</v>
      </c>
      <c r="D160" s="16">
        <v>1202</v>
      </c>
      <c r="E160" s="1" t="s">
        <v>116</v>
      </c>
      <c r="F160" s="22">
        <v>240</v>
      </c>
      <c r="G160" s="22"/>
      <c r="H160" s="25"/>
    </row>
    <row r="161" spans="1:8" ht="20.25" hidden="1">
      <c r="A161" s="16"/>
      <c r="B161" s="32" t="s">
        <v>117</v>
      </c>
      <c r="C161" s="22">
        <v>966</v>
      </c>
      <c r="D161" s="16">
        <v>1202</v>
      </c>
      <c r="E161" s="1" t="s">
        <v>116</v>
      </c>
      <c r="F161" s="22">
        <v>244</v>
      </c>
      <c r="G161" s="22"/>
      <c r="H161" s="25"/>
    </row>
    <row r="162" spans="1:8" ht="1.5" customHeight="1" hidden="1">
      <c r="A162" s="16"/>
      <c r="B162" s="5" t="s">
        <v>122</v>
      </c>
      <c r="C162" s="22">
        <v>966</v>
      </c>
      <c r="D162" s="16">
        <v>1202</v>
      </c>
      <c r="E162" s="1" t="s">
        <v>116</v>
      </c>
      <c r="F162" s="22">
        <v>244</v>
      </c>
      <c r="G162" s="22">
        <v>226</v>
      </c>
      <c r="H162" s="25"/>
    </row>
    <row r="163" spans="1:11" ht="12.75">
      <c r="A163" s="29"/>
      <c r="B163" s="30" t="s">
        <v>59</v>
      </c>
      <c r="C163" s="31"/>
      <c r="D163" s="31"/>
      <c r="E163" s="60"/>
      <c r="F163" s="31"/>
      <c r="G163" s="31"/>
      <c r="H163" s="37">
        <f>H10+H27+H34</f>
        <v>170442.9</v>
      </c>
      <c r="K163" s="128"/>
    </row>
    <row r="164" ht="12.75">
      <c r="K164" s="128"/>
    </row>
    <row r="165" ht="12.75">
      <c r="H165">
        <v>170442.9</v>
      </c>
    </row>
  </sheetData>
  <sheetProtection/>
  <mergeCells count="3">
    <mergeCell ref="B3:H3"/>
    <mergeCell ref="B2:I2"/>
    <mergeCell ref="A7:H7"/>
  </mergeCells>
  <printOptions horizontalCentered="1"/>
  <pageMargins left="0.4330708661417323" right="0.1968503937007874" top="0.5511811023622047" bottom="0.35433070866141736" header="0.31496062992125984" footer="0.31496062992125984"/>
  <pageSetup horizontalDpi="600" verticalDpi="600" orientation="portrait" paperSize="9" scale="94" r:id="rId1"/>
  <rowBreaks count="3" manualBreakCount="3">
    <brk id="33" max="255" man="1"/>
    <brk id="72" max="255" man="1"/>
    <brk id="10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6"/>
  <sheetViews>
    <sheetView view="pageBreakPreview" zoomScale="115" zoomScaleNormal="115" zoomScaleSheetLayoutView="115" zoomScalePageLayoutView="0" workbookViewId="0" topLeftCell="A1">
      <selection activeCell="D5" sqref="D5"/>
    </sheetView>
  </sheetViews>
  <sheetFormatPr defaultColWidth="9.00390625" defaultRowHeight="12.75"/>
  <cols>
    <col min="1" max="1" width="5.875" style="12" customWidth="1"/>
    <col min="2" max="2" width="40.625" style="2" customWidth="1"/>
    <col min="3" max="3" width="9.875" style="10" hidden="1" customWidth="1"/>
    <col min="4" max="4" width="9.50390625" style="10" customWidth="1"/>
    <col min="5" max="5" width="10.625" style="61" customWidth="1"/>
    <col min="6" max="6" width="6.125" style="10" customWidth="1"/>
    <col min="7" max="7" width="3.875" style="10" hidden="1" customWidth="1"/>
    <col min="8" max="8" width="18.50390625" style="312" customWidth="1"/>
    <col min="9" max="9" width="20.00390625" style="0" customWidth="1"/>
    <col min="10" max="10" width="14.125" style="288" customWidth="1"/>
    <col min="11" max="11" width="10.375" style="0" customWidth="1"/>
  </cols>
  <sheetData>
    <row r="1" spans="1:8" ht="13.5">
      <c r="A1" s="97"/>
      <c r="B1" s="160"/>
      <c r="C1" s="160"/>
      <c r="D1" s="161"/>
      <c r="E1" s="162"/>
      <c r="F1" s="162"/>
      <c r="G1" s="162"/>
      <c r="H1" s="292" t="s">
        <v>532</v>
      </c>
    </row>
    <row r="2" spans="1:8" ht="12.75" customHeight="1">
      <c r="A2" s="97"/>
      <c r="B2" s="160"/>
      <c r="C2" s="160"/>
      <c r="D2" s="161"/>
      <c r="E2" s="162"/>
      <c r="F2" s="162"/>
      <c r="G2" s="162"/>
      <c r="H2" s="292" t="s">
        <v>677</v>
      </c>
    </row>
    <row r="3" spans="1:8" ht="45.75" customHeight="1">
      <c r="A3" s="101"/>
      <c r="B3" s="506" t="s">
        <v>618</v>
      </c>
      <c r="C3" s="506"/>
      <c r="D3" s="506"/>
      <c r="E3" s="506"/>
      <c r="F3" s="506"/>
      <c r="G3" s="506"/>
      <c r="H3" s="506"/>
    </row>
    <row r="4" spans="1:8" ht="13.5">
      <c r="A4" s="101"/>
      <c r="B4" s="106"/>
      <c r="C4" s="97"/>
      <c r="E4"/>
      <c r="F4"/>
      <c r="G4"/>
      <c r="H4" s="293"/>
    </row>
    <row r="5" spans="1:8" ht="13.5">
      <c r="A5" s="101"/>
      <c r="B5" s="102"/>
      <c r="D5" s="100" t="s">
        <v>136</v>
      </c>
      <c r="E5"/>
      <c r="F5"/>
      <c r="G5"/>
      <c r="H5" s="293"/>
    </row>
    <row r="6" spans="1:10" s="92" customFormat="1" ht="12.75" customHeight="1">
      <c r="A6" s="103"/>
      <c r="B6" s="104"/>
      <c r="D6" s="100" t="s">
        <v>620</v>
      </c>
      <c r="E6" s="98"/>
      <c r="F6" s="98"/>
      <c r="G6" s="98"/>
      <c r="H6" s="294"/>
      <c r="I6"/>
      <c r="J6" s="288"/>
    </row>
    <row r="7" spans="1:10" s="92" customFormat="1" ht="12.75">
      <c r="A7" s="105"/>
      <c r="B7" s="104"/>
      <c r="D7" s="100" t="s">
        <v>621</v>
      </c>
      <c r="E7" s="98"/>
      <c r="F7" s="98"/>
      <c r="G7" s="98"/>
      <c r="H7" s="294"/>
      <c r="I7"/>
      <c r="J7" s="288"/>
    </row>
    <row r="8" spans="1:10" s="92" customFormat="1" ht="12.75">
      <c r="A8" s="13"/>
      <c r="B8" s="104"/>
      <c r="D8" s="99" t="s">
        <v>137</v>
      </c>
      <c r="E8" s="55"/>
      <c r="F8" s="11"/>
      <c r="G8" s="11"/>
      <c r="H8" s="295"/>
      <c r="I8"/>
      <c r="J8" s="288"/>
    </row>
    <row r="9" spans="1:10" s="92" customFormat="1" ht="12.75">
      <c r="A9" s="13"/>
      <c r="D9" s="99" t="s">
        <v>468</v>
      </c>
      <c r="E9" s="55"/>
      <c r="F9" s="11"/>
      <c r="G9" s="11"/>
      <c r="H9" s="295"/>
      <c r="I9"/>
      <c r="J9" s="288"/>
    </row>
    <row r="10" spans="1:10" s="92" customFormat="1" ht="13.5" thickBot="1">
      <c r="A10" s="13"/>
      <c r="D10" s="99"/>
      <c r="E10" s="55"/>
      <c r="F10" s="11"/>
      <c r="G10" s="11"/>
      <c r="H10" s="295"/>
      <c r="I10"/>
      <c r="J10" s="288"/>
    </row>
    <row r="11" spans="1:11" s="92" customFormat="1" ht="42" customHeight="1" thickBot="1">
      <c r="A11" s="200" t="s">
        <v>60</v>
      </c>
      <c r="B11" s="201" t="s">
        <v>61</v>
      </c>
      <c r="C11" s="202" t="s">
        <v>62</v>
      </c>
      <c r="D11" s="203" t="s">
        <v>125</v>
      </c>
      <c r="E11" s="204" t="s">
        <v>63</v>
      </c>
      <c r="F11" s="202" t="s">
        <v>126</v>
      </c>
      <c r="G11" s="202" t="s">
        <v>128</v>
      </c>
      <c r="H11" s="296" t="s">
        <v>127</v>
      </c>
      <c r="I11" t="s">
        <v>630</v>
      </c>
      <c r="J11" s="464" t="s">
        <v>629</v>
      </c>
      <c r="K11" s="288">
        <v>6607</v>
      </c>
    </row>
    <row r="12" spans="1:11" s="92" customFormat="1" ht="13.5" thickBot="1">
      <c r="A12" s="109" t="s">
        <v>0</v>
      </c>
      <c r="B12" s="198" t="s">
        <v>1</v>
      </c>
      <c r="C12" s="111">
        <v>928</v>
      </c>
      <c r="D12" s="109" t="s">
        <v>65</v>
      </c>
      <c r="E12" s="109"/>
      <c r="F12" s="111"/>
      <c r="G12" s="111"/>
      <c r="H12" s="297">
        <f>H13+H17+H29+H55+H59+H46</f>
        <v>44274.3</v>
      </c>
      <c r="I12" t="s">
        <v>626</v>
      </c>
      <c r="J12" s="320" t="s">
        <v>627</v>
      </c>
      <c r="K12" s="320" t="s">
        <v>628</v>
      </c>
    </row>
    <row r="13" spans="1:11" s="92" customFormat="1" ht="29.25" customHeight="1" thickBot="1">
      <c r="A13" s="68" t="s">
        <v>2</v>
      </c>
      <c r="B13" s="219" t="s">
        <v>3</v>
      </c>
      <c r="C13" s="70">
        <v>928</v>
      </c>
      <c r="D13" s="71" t="s">
        <v>64</v>
      </c>
      <c r="E13" s="71"/>
      <c r="F13" s="70"/>
      <c r="G13" s="70"/>
      <c r="H13" s="302">
        <f>H14</f>
        <v>1383</v>
      </c>
      <c r="I13" s="463">
        <f>H13+H17+H29</f>
        <v>33179.5</v>
      </c>
      <c r="J13" s="288">
        <f>H15+H22+H34</f>
        <v>21994.1</v>
      </c>
      <c r="K13" s="288">
        <f>H19+H24+H27+H36+H38</f>
        <v>6517.3</v>
      </c>
    </row>
    <row r="14" spans="1:10" s="92" customFormat="1" ht="17.25" customHeight="1" thickBot="1">
      <c r="A14" s="38" t="s">
        <v>4</v>
      </c>
      <c r="B14" s="79" t="s">
        <v>5</v>
      </c>
      <c r="C14" s="40">
        <v>928</v>
      </c>
      <c r="D14" s="41" t="s">
        <v>64</v>
      </c>
      <c r="E14" s="40" t="s">
        <v>104</v>
      </c>
      <c r="F14" s="40"/>
      <c r="G14" s="40"/>
      <c r="H14" s="298">
        <f>H15</f>
        <v>1383</v>
      </c>
      <c r="I14">
        <f>28674.5-4668.1</f>
        <v>24006.4</v>
      </c>
      <c r="J14" s="320"/>
    </row>
    <row r="15" spans="1:10" s="92" customFormat="1" ht="49.5" customHeight="1">
      <c r="A15" s="15" t="s">
        <v>86</v>
      </c>
      <c r="B15" s="18" t="s">
        <v>85</v>
      </c>
      <c r="C15" s="21">
        <v>928</v>
      </c>
      <c r="D15" s="15" t="s">
        <v>64</v>
      </c>
      <c r="E15" s="54" t="s">
        <v>104</v>
      </c>
      <c r="F15" s="21">
        <v>100</v>
      </c>
      <c r="G15" s="21" t="s">
        <v>67</v>
      </c>
      <c r="H15" s="299">
        <f>H16</f>
        <v>1383</v>
      </c>
      <c r="I15"/>
      <c r="J15" s="288"/>
    </row>
    <row r="16" spans="1:10" s="92" customFormat="1" ht="27" customHeight="1" thickBot="1">
      <c r="A16" s="15"/>
      <c r="B16" s="19" t="s">
        <v>6</v>
      </c>
      <c r="C16" s="21">
        <v>928</v>
      </c>
      <c r="D16" s="15" t="s">
        <v>64</v>
      </c>
      <c r="E16" s="1" t="s">
        <v>104</v>
      </c>
      <c r="F16" s="21">
        <v>120</v>
      </c>
      <c r="G16" s="21"/>
      <c r="H16" s="299">
        <v>1383</v>
      </c>
      <c r="I16"/>
      <c r="J16" s="288"/>
    </row>
    <row r="17" spans="1:10" s="393" customFormat="1" ht="39.75" customHeight="1" thickBot="1">
      <c r="A17" s="68" t="s">
        <v>7</v>
      </c>
      <c r="B17" s="69" t="s">
        <v>8</v>
      </c>
      <c r="C17" s="70">
        <v>928</v>
      </c>
      <c r="D17" s="71" t="s">
        <v>66</v>
      </c>
      <c r="E17" s="71"/>
      <c r="F17" s="70"/>
      <c r="G17" s="70"/>
      <c r="H17" s="302">
        <f>H18+H21+H26</f>
        <v>2834.6</v>
      </c>
      <c r="J17" s="288"/>
    </row>
    <row r="18" spans="1:10" ht="28.5" customHeight="1" thickBot="1">
      <c r="A18" s="38" t="s">
        <v>83</v>
      </c>
      <c r="B18" s="39" t="s">
        <v>535</v>
      </c>
      <c r="C18" s="40">
        <v>928</v>
      </c>
      <c r="D18" s="41" t="s">
        <v>66</v>
      </c>
      <c r="E18" s="41" t="s">
        <v>105</v>
      </c>
      <c r="F18" s="40"/>
      <c r="G18" s="40"/>
      <c r="H18" s="298">
        <f>H19</f>
        <v>228.6</v>
      </c>
      <c r="J18" s="320"/>
    </row>
    <row r="19" spans="1:8" ht="51.75" customHeight="1">
      <c r="A19" s="15" t="s">
        <v>87</v>
      </c>
      <c r="B19" s="4" t="s">
        <v>85</v>
      </c>
      <c r="C19" s="21">
        <v>928</v>
      </c>
      <c r="D19" s="15" t="s">
        <v>66</v>
      </c>
      <c r="E19" s="54" t="s">
        <v>105</v>
      </c>
      <c r="F19" s="21">
        <v>100</v>
      </c>
      <c r="G19" s="21"/>
      <c r="H19" s="299">
        <f>H20</f>
        <v>228.6</v>
      </c>
    </row>
    <row r="20" spans="1:8" ht="30" customHeight="1" thickBot="1">
      <c r="A20" s="15"/>
      <c r="B20" s="19" t="s">
        <v>6</v>
      </c>
      <c r="C20" s="21">
        <v>928</v>
      </c>
      <c r="D20" s="15" t="s">
        <v>66</v>
      </c>
      <c r="E20" s="8" t="s">
        <v>105</v>
      </c>
      <c r="F20" s="21">
        <v>120</v>
      </c>
      <c r="G20" s="21"/>
      <c r="H20" s="300">
        <v>228.6</v>
      </c>
    </row>
    <row r="21" spans="1:11" ht="27" customHeight="1" thickBot="1">
      <c r="A21" s="38" t="s">
        <v>9</v>
      </c>
      <c r="B21" s="39" t="s">
        <v>469</v>
      </c>
      <c r="C21" s="40">
        <v>928</v>
      </c>
      <c r="D21" s="41" t="s">
        <v>66</v>
      </c>
      <c r="E21" s="41" t="s">
        <v>107</v>
      </c>
      <c r="F21" s="40"/>
      <c r="G21" s="40"/>
      <c r="H21" s="298">
        <f>H22+H24</f>
        <v>2507</v>
      </c>
      <c r="K21" s="128"/>
    </row>
    <row r="22" spans="1:8" ht="50.25" customHeight="1">
      <c r="A22" s="15" t="s">
        <v>11</v>
      </c>
      <c r="B22" s="4" t="s">
        <v>85</v>
      </c>
      <c r="C22" s="21">
        <v>928</v>
      </c>
      <c r="D22" s="15" t="s">
        <v>66</v>
      </c>
      <c r="E22" s="54" t="s">
        <v>107</v>
      </c>
      <c r="F22" s="21">
        <v>100</v>
      </c>
      <c r="G22" s="21"/>
      <c r="H22" s="299">
        <f>H23</f>
        <v>2046.8</v>
      </c>
    </row>
    <row r="23" spans="1:8" ht="28.5" customHeight="1">
      <c r="A23" s="15"/>
      <c r="B23" s="19" t="s">
        <v>6</v>
      </c>
      <c r="C23" s="21">
        <v>928</v>
      </c>
      <c r="D23" s="15" t="s">
        <v>66</v>
      </c>
      <c r="E23" s="1" t="s">
        <v>107</v>
      </c>
      <c r="F23" s="21">
        <v>120</v>
      </c>
      <c r="G23" s="21"/>
      <c r="H23" s="299">
        <v>2046.8</v>
      </c>
    </row>
    <row r="24" spans="1:8" ht="22.5" customHeight="1">
      <c r="A24" s="16" t="s">
        <v>121</v>
      </c>
      <c r="B24" s="89" t="s">
        <v>395</v>
      </c>
      <c r="C24" s="22">
        <v>928</v>
      </c>
      <c r="D24" s="16" t="s">
        <v>66</v>
      </c>
      <c r="E24" s="8" t="s">
        <v>107</v>
      </c>
      <c r="F24" s="22">
        <v>200</v>
      </c>
      <c r="G24" s="22"/>
      <c r="H24" s="301">
        <f>H25</f>
        <v>460.2</v>
      </c>
    </row>
    <row r="25" spans="1:10" ht="28.5" customHeight="1" thickBot="1">
      <c r="A25" s="16"/>
      <c r="B25" s="5" t="s">
        <v>88</v>
      </c>
      <c r="C25" s="22">
        <v>928</v>
      </c>
      <c r="D25" s="16" t="s">
        <v>66</v>
      </c>
      <c r="E25" s="1" t="s">
        <v>107</v>
      </c>
      <c r="F25" s="22">
        <v>240</v>
      </c>
      <c r="G25" s="22"/>
      <c r="H25" s="301">
        <v>460.2</v>
      </c>
      <c r="J25" s="289"/>
    </row>
    <row r="26" spans="1:10" s="92" customFormat="1" ht="17.25" customHeight="1" thickBot="1">
      <c r="A26" s="38" t="s">
        <v>84</v>
      </c>
      <c r="B26" s="39" t="s">
        <v>13</v>
      </c>
      <c r="C26" s="40">
        <v>928</v>
      </c>
      <c r="D26" s="41" t="s">
        <v>66</v>
      </c>
      <c r="E26" s="41" t="s">
        <v>106</v>
      </c>
      <c r="F26" s="40"/>
      <c r="G26" s="40"/>
      <c r="H26" s="298">
        <f>H27</f>
        <v>99</v>
      </c>
      <c r="I26"/>
      <c r="J26" s="321"/>
    </row>
    <row r="27" spans="1:10" s="92" customFormat="1" ht="23.25" customHeight="1">
      <c r="A27" s="15" t="s">
        <v>123</v>
      </c>
      <c r="B27" s="4" t="s">
        <v>89</v>
      </c>
      <c r="C27" s="21">
        <v>928</v>
      </c>
      <c r="D27" s="15" t="s">
        <v>66</v>
      </c>
      <c r="E27" s="8" t="s">
        <v>106</v>
      </c>
      <c r="F27" s="21">
        <v>800</v>
      </c>
      <c r="G27" s="21"/>
      <c r="H27" s="299">
        <f>H28</f>
        <v>99</v>
      </c>
      <c r="I27"/>
      <c r="J27" s="289"/>
    </row>
    <row r="28" spans="1:10" s="92" customFormat="1" ht="16.5" customHeight="1" thickBot="1">
      <c r="A28" s="16"/>
      <c r="B28" s="7" t="s">
        <v>14</v>
      </c>
      <c r="C28" s="22">
        <v>928</v>
      </c>
      <c r="D28" s="16" t="s">
        <v>66</v>
      </c>
      <c r="E28" s="1" t="s">
        <v>106</v>
      </c>
      <c r="F28" s="22">
        <v>850</v>
      </c>
      <c r="G28" s="22"/>
      <c r="H28" s="301">
        <v>99</v>
      </c>
      <c r="I28"/>
      <c r="J28" s="289"/>
    </row>
    <row r="29" spans="1:10" s="92" customFormat="1" ht="36" customHeight="1" thickBot="1">
      <c r="A29" s="68" t="s">
        <v>438</v>
      </c>
      <c r="B29" s="69" t="s">
        <v>16</v>
      </c>
      <c r="C29" s="70">
        <v>966</v>
      </c>
      <c r="D29" s="71" t="s">
        <v>69</v>
      </c>
      <c r="E29" s="71"/>
      <c r="F29" s="70"/>
      <c r="G29" s="70"/>
      <c r="H29" s="302">
        <f>H30+H33+H41</f>
        <v>28961.9</v>
      </c>
      <c r="I29"/>
      <c r="J29" s="288"/>
    </row>
    <row r="30" spans="1:10" s="92" customFormat="1" ht="20.25" customHeight="1" hidden="1" thickBot="1">
      <c r="A30" s="38" t="s">
        <v>439</v>
      </c>
      <c r="B30" s="39" t="s">
        <v>18</v>
      </c>
      <c r="C30" s="40">
        <v>966</v>
      </c>
      <c r="D30" s="41" t="s">
        <v>69</v>
      </c>
      <c r="E30" s="41" t="s">
        <v>108</v>
      </c>
      <c r="F30" s="40"/>
      <c r="G30" s="40"/>
      <c r="H30" s="298">
        <f>H32</f>
        <v>0</v>
      </c>
      <c r="I30"/>
      <c r="J30" s="320"/>
    </row>
    <row r="31" spans="1:10" s="92" customFormat="1" ht="50.25" customHeight="1" hidden="1">
      <c r="A31" s="15" t="s">
        <v>440</v>
      </c>
      <c r="B31" s="4" t="s">
        <v>85</v>
      </c>
      <c r="C31" s="28">
        <v>966</v>
      </c>
      <c r="D31" s="8" t="s">
        <v>69</v>
      </c>
      <c r="E31" s="8" t="s">
        <v>108</v>
      </c>
      <c r="F31" s="28">
        <v>100</v>
      </c>
      <c r="G31" s="28"/>
      <c r="H31" s="299">
        <f>H32</f>
        <v>0</v>
      </c>
      <c r="I31"/>
      <c r="J31" s="288"/>
    </row>
    <row r="32" spans="1:8" ht="27" customHeight="1" hidden="1" thickBot="1">
      <c r="A32" s="16"/>
      <c r="B32" s="19" t="s">
        <v>6</v>
      </c>
      <c r="C32" s="26">
        <v>966</v>
      </c>
      <c r="D32" s="1" t="s">
        <v>69</v>
      </c>
      <c r="E32" s="8" t="s">
        <v>108</v>
      </c>
      <c r="F32" s="26">
        <v>120</v>
      </c>
      <c r="G32" s="26"/>
      <c r="H32" s="301"/>
    </row>
    <row r="33" spans="1:8" ht="25.5" customHeight="1" thickBot="1">
      <c r="A33" s="38" t="s">
        <v>439</v>
      </c>
      <c r="B33" s="39" t="s">
        <v>594</v>
      </c>
      <c r="C33" s="40">
        <v>966</v>
      </c>
      <c r="D33" s="41" t="s">
        <v>69</v>
      </c>
      <c r="E33" s="41" t="s">
        <v>109</v>
      </c>
      <c r="F33" s="40"/>
      <c r="G33" s="40"/>
      <c r="H33" s="298">
        <f>H34+H36+H38</f>
        <v>24293.8</v>
      </c>
    </row>
    <row r="34" spans="1:8" ht="49.5" customHeight="1">
      <c r="A34" s="16" t="s">
        <v>440</v>
      </c>
      <c r="B34" s="84" t="s">
        <v>85</v>
      </c>
      <c r="C34" s="43">
        <v>966</v>
      </c>
      <c r="D34" s="44" t="s">
        <v>69</v>
      </c>
      <c r="E34" s="57" t="s">
        <v>109</v>
      </c>
      <c r="F34" s="43">
        <v>100</v>
      </c>
      <c r="G34" s="43"/>
      <c r="H34" s="303">
        <f>H35</f>
        <v>18564.3</v>
      </c>
    </row>
    <row r="35" spans="1:12" s="466" customFormat="1" ht="24.75" customHeight="1">
      <c r="A35" s="87"/>
      <c r="B35" s="465" t="s">
        <v>6</v>
      </c>
      <c r="C35" s="317">
        <v>966</v>
      </c>
      <c r="D35" s="87" t="s">
        <v>69</v>
      </c>
      <c r="E35" s="87" t="s">
        <v>109</v>
      </c>
      <c r="F35" s="317">
        <v>120</v>
      </c>
      <c r="G35" s="317"/>
      <c r="H35" s="304">
        <v>18564.3</v>
      </c>
      <c r="J35" s="467"/>
      <c r="K35" s="468"/>
      <c r="L35" s="469"/>
    </row>
    <row r="36" spans="1:10" s="466" customFormat="1" ht="27" customHeight="1">
      <c r="A36" s="87" t="s">
        <v>479</v>
      </c>
      <c r="B36" s="470" t="s">
        <v>395</v>
      </c>
      <c r="C36" s="317">
        <v>966</v>
      </c>
      <c r="D36" s="87" t="s">
        <v>69</v>
      </c>
      <c r="E36" s="87" t="s">
        <v>109</v>
      </c>
      <c r="F36" s="317">
        <v>200</v>
      </c>
      <c r="G36" s="317"/>
      <c r="H36" s="304">
        <f>H37</f>
        <v>5725.5</v>
      </c>
      <c r="J36" s="467"/>
    </row>
    <row r="37" spans="1:8" ht="25.5" customHeight="1">
      <c r="A37" s="16"/>
      <c r="B37" s="5" t="s">
        <v>88</v>
      </c>
      <c r="C37" s="26">
        <v>966</v>
      </c>
      <c r="D37" s="16" t="s">
        <v>69</v>
      </c>
      <c r="E37" s="1" t="s">
        <v>109</v>
      </c>
      <c r="F37" s="22">
        <v>240</v>
      </c>
      <c r="G37" s="22"/>
      <c r="H37" s="304">
        <v>5725.5</v>
      </c>
    </row>
    <row r="38" spans="1:10" s="92" customFormat="1" ht="20.25" customHeight="1">
      <c r="A38" s="1" t="s">
        <v>480</v>
      </c>
      <c r="B38" s="7" t="s">
        <v>89</v>
      </c>
      <c r="C38" s="26">
        <v>966</v>
      </c>
      <c r="D38" s="1" t="s">
        <v>69</v>
      </c>
      <c r="E38" s="1" t="s">
        <v>109</v>
      </c>
      <c r="F38" s="88">
        <v>800</v>
      </c>
      <c r="G38" s="88"/>
      <c r="H38" s="301">
        <f>H40+H39</f>
        <v>4</v>
      </c>
      <c r="I38"/>
      <c r="J38" s="288"/>
    </row>
    <row r="39" spans="1:10" s="253" customFormat="1" ht="46.5" customHeight="1" hidden="1">
      <c r="A39" s="58"/>
      <c r="B39" s="118" t="s">
        <v>332</v>
      </c>
      <c r="C39" s="157"/>
      <c r="D39" s="1" t="s">
        <v>69</v>
      </c>
      <c r="E39" s="1" t="s">
        <v>109</v>
      </c>
      <c r="F39" s="157">
        <v>830</v>
      </c>
      <c r="G39" s="157"/>
      <c r="H39" s="305">
        <v>0</v>
      </c>
      <c r="I39" s="132"/>
      <c r="J39" s="290"/>
    </row>
    <row r="40" spans="1:10" s="92" customFormat="1" ht="17.25" customHeight="1" thickBot="1">
      <c r="A40" s="59"/>
      <c r="B40" s="197" t="s">
        <v>14</v>
      </c>
      <c r="C40" s="157">
        <v>966</v>
      </c>
      <c r="D40" s="59" t="s">
        <v>69</v>
      </c>
      <c r="E40" s="59" t="s">
        <v>109</v>
      </c>
      <c r="F40" s="23">
        <v>850</v>
      </c>
      <c r="G40" s="23"/>
      <c r="H40" s="305">
        <v>4</v>
      </c>
      <c r="I40"/>
      <c r="J40" s="288"/>
    </row>
    <row r="41" spans="1:10" ht="45" customHeight="1" thickBot="1">
      <c r="A41" s="38" t="s">
        <v>441</v>
      </c>
      <c r="B41" s="152" t="s">
        <v>319</v>
      </c>
      <c r="C41" s="40"/>
      <c r="D41" s="41" t="s">
        <v>69</v>
      </c>
      <c r="E41" s="41" t="s">
        <v>135</v>
      </c>
      <c r="F41" s="40"/>
      <c r="G41" s="40"/>
      <c r="H41" s="298">
        <f>H42+H44</f>
        <v>4668.1</v>
      </c>
      <c r="J41" s="320"/>
    </row>
    <row r="42" spans="1:11" ht="48.75" customHeight="1">
      <c r="A42" s="8" t="s">
        <v>481</v>
      </c>
      <c r="B42" s="9" t="s">
        <v>85</v>
      </c>
      <c r="C42" s="28">
        <v>966</v>
      </c>
      <c r="D42" s="8" t="s">
        <v>69</v>
      </c>
      <c r="E42" s="8" t="s">
        <v>135</v>
      </c>
      <c r="F42" s="28">
        <v>100</v>
      </c>
      <c r="G42" s="28"/>
      <c r="H42" s="300">
        <f>H43</f>
        <v>4314.9</v>
      </c>
      <c r="K42" s="128"/>
    </row>
    <row r="43" spans="1:8" ht="25.5" customHeight="1">
      <c r="A43" s="16"/>
      <c r="B43" s="19" t="s">
        <v>6</v>
      </c>
      <c r="C43" s="26">
        <v>966</v>
      </c>
      <c r="D43" s="8" t="s">
        <v>69</v>
      </c>
      <c r="E43" s="8" t="s">
        <v>135</v>
      </c>
      <c r="F43" s="26">
        <v>120</v>
      </c>
      <c r="G43" s="26"/>
      <c r="H43" s="304">
        <v>4314.9</v>
      </c>
    </row>
    <row r="44" spans="1:8" ht="27.75" customHeight="1">
      <c r="A44" s="8" t="s">
        <v>442</v>
      </c>
      <c r="B44" s="89" t="s">
        <v>395</v>
      </c>
      <c r="C44" s="26"/>
      <c r="D44" s="1" t="s">
        <v>69</v>
      </c>
      <c r="E44" s="8" t="s">
        <v>135</v>
      </c>
      <c r="F44" s="26">
        <v>200</v>
      </c>
      <c r="G44" s="26"/>
      <c r="H44" s="304">
        <f>H45</f>
        <v>353.2</v>
      </c>
    </row>
    <row r="45" spans="1:8" ht="27.75" customHeight="1" thickBot="1">
      <c r="A45" s="8"/>
      <c r="B45" s="5" t="s">
        <v>88</v>
      </c>
      <c r="C45" s="26">
        <v>966</v>
      </c>
      <c r="D45" s="1" t="s">
        <v>69</v>
      </c>
      <c r="E45" s="8" t="s">
        <v>135</v>
      </c>
      <c r="F45" s="26">
        <v>240</v>
      </c>
      <c r="G45" s="26"/>
      <c r="H45" s="304">
        <v>353.2</v>
      </c>
    </row>
    <row r="46" spans="1:10" s="393" customFormat="1" ht="30" customHeight="1" thickBot="1">
      <c r="A46" s="68" t="s">
        <v>397</v>
      </c>
      <c r="B46" s="69" t="s">
        <v>471</v>
      </c>
      <c r="C46" s="70">
        <v>966</v>
      </c>
      <c r="D46" s="71" t="s">
        <v>347</v>
      </c>
      <c r="E46" s="71"/>
      <c r="F46" s="70"/>
      <c r="G46" s="70"/>
      <c r="H46" s="302">
        <f>H47+H52</f>
        <v>5263.8</v>
      </c>
      <c r="J46" s="288"/>
    </row>
    <row r="47" spans="1:9" s="92" customFormat="1" ht="17.25" customHeight="1" thickBot="1">
      <c r="A47" s="216" t="s">
        <v>443</v>
      </c>
      <c r="B47" s="316" t="s">
        <v>350</v>
      </c>
      <c r="C47" s="313">
        <v>966</v>
      </c>
      <c r="D47" s="314" t="s">
        <v>347</v>
      </c>
      <c r="E47" s="314" t="s">
        <v>348</v>
      </c>
      <c r="F47" s="313"/>
      <c r="G47" s="313"/>
      <c r="H47" s="315">
        <f>H48+H50</f>
        <v>4575.2</v>
      </c>
      <c r="I47"/>
    </row>
    <row r="48" spans="1:8" ht="24" customHeight="1">
      <c r="A48" s="8" t="s">
        <v>444</v>
      </c>
      <c r="B48" s="89" t="s">
        <v>395</v>
      </c>
      <c r="C48" s="26"/>
      <c r="D48" s="1" t="s">
        <v>347</v>
      </c>
      <c r="E48" s="8" t="s">
        <v>348</v>
      </c>
      <c r="F48" s="26">
        <v>200</v>
      </c>
      <c r="G48" s="26"/>
      <c r="H48" s="304">
        <f>H49</f>
        <v>3132.3</v>
      </c>
    </row>
    <row r="49" spans="1:9" ht="23.25" customHeight="1">
      <c r="A49" s="1"/>
      <c r="B49" s="5" t="s">
        <v>88</v>
      </c>
      <c r="C49" s="26">
        <v>966</v>
      </c>
      <c r="D49" s="1" t="s">
        <v>347</v>
      </c>
      <c r="E49" s="1" t="s">
        <v>348</v>
      </c>
      <c r="F49" s="26">
        <v>240</v>
      </c>
      <c r="G49" s="26"/>
      <c r="H49" s="304">
        <f>2443.8+688.5</f>
        <v>3132.3</v>
      </c>
      <c r="I49">
        <f>2443.8+688.5</f>
        <v>3132.3</v>
      </c>
    </row>
    <row r="50" spans="1:9" s="92" customFormat="1" ht="16.5" customHeight="1">
      <c r="A50" s="44" t="s">
        <v>674</v>
      </c>
      <c r="B50" s="479" t="s">
        <v>89</v>
      </c>
      <c r="C50" s="208"/>
      <c r="D50" s="94" t="s">
        <v>347</v>
      </c>
      <c r="E50" s="8" t="s">
        <v>348</v>
      </c>
      <c r="F50" s="43">
        <v>800</v>
      </c>
      <c r="G50" s="208"/>
      <c r="H50" s="480">
        <f>H51</f>
        <v>1442.9</v>
      </c>
      <c r="I50"/>
    </row>
    <row r="51" spans="1:9" s="92" customFormat="1" ht="15" customHeight="1" thickBot="1">
      <c r="A51" s="87"/>
      <c r="B51" s="215" t="s">
        <v>623</v>
      </c>
      <c r="C51" s="319">
        <v>966</v>
      </c>
      <c r="D51" s="94" t="s">
        <v>347</v>
      </c>
      <c r="E51" s="58" t="s">
        <v>348</v>
      </c>
      <c r="F51" s="317">
        <v>880</v>
      </c>
      <c r="G51" s="319"/>
      <c r="H51" s="25">
        <f>3886.7-2443.8</f>
        <v>1442.9</v>
      </c>
      <c r="I51">
        <v>-2443.8</v>
      </c>
    </row>
    <row r="52" spans="1:9" s="92" customFormat="1" ht="15" customHeight="1" thickBot="1">
      <c r="A52" s="216" t="s">
        <v>472</v>
      </c>
      <c r="B52" s="316" t="s">
        <v>351</v>
      </c>
      <c r="C52" s="313">
        <v>966</v>
      </c>
      <c r="D52" s="314" t="s">
        <v>347</v>
      </c>
      <c r="E52" s="314" t="s">
        <v>349</v>
      </c>
      <c r="F52" s="313"/>
      <c r="G52" s="313"/>
      <c r="H52" s="315">
        <f>H53</f>
        <v>688.6</v>
      </c>
      <c r="I52"/>
    </row>
    <row r="53" spans="1:9" s="92" customFormat="1" ht="15" customHeight="1">
      <c r="A53" s="94" t="s">
        <v>473</v>
      </c>
      <c r="B53" s="9" t="s">
        <v>89</v>
      </c>
      <c r="C53" s="208">
        <v>966</v>
      </c>
      <c r="D53" s="94" t="s">
        <v>347</v>
      </c>
      <c r="E53" s="54" t="s">
        <v>349</v>
      </c>
      <c r="F53" s="208">
        <v>800</v>
      </c>
      <c r="G53" s="208"/>
      <c r="H53" s="24">
        <f>H54</f>
        <v>688.6</v>
      </c>
      <c r="I53"/>
    </row>
    <row r="54" spans="1:9" s="92" customFormat="1" ht="15" customHeight="1" thickBot="1">
      <c r="A54" s="94"/>
      <c r="B54" s="19" t="s">
        <v>623</v>
      </c>
      <c r="C54" s="319">
        <v>966</v>
      </c>
      <c r="D54" s="94" t="s">
        <v>347</v>
      </c>
      <c r="E54" s="58" t="s">
        <v>349</v>
      </c>
      <c r="F54" s="317">
        <v>880</v>
      </c>
      <c r="G54" s="319"/>
      <c r="H54" s="25">
        <f>1377.1-688.5</f>
        <v>688.6</v>
      </c>
      <c r="I54">
        <v>-688.5</v>
      </c>
    </row>
    <row r="55" spans="1:10" s="92" customFormat="1" ht="18" customHeight="1" thickBot="1">
      <c r="A55" s="68" t="s">
        <v>398</v>
      </c>
      <c r="B55" s="69" t="s">
        <v>559</v>
      </c>
      <c r="C55" s="70">
        <v>966</v>
      </c>
      <c r="D55" s="71" t="s">
        <v>70</v>
      </c>
      <c r="E55" s="71"/>
      <c r="F55" s="70"/>
      <c r="G55" s="70"/>
      <c r="H55" s="302">
        <f>H56</f>
        <v>10</v>
      </c>
      <c r="I55"/>
      <c r="J55" s="288"/>
    </row>
    <row r="56" spans="1:10" s="92" customFormat="1" ht="21" customHeight="1" thickBot="1">
      <c r="A56" s="38" t="s">
        <v>445</v>
      </c>
      <c r="B56" s="73" t="s">
        <v>560</v>
      </c>
      <c r="C56" s="40">
        <v>966</v>
      </c>
      <c r="D56" s="41" t="s">
        <v>70</v>
      </c>
      <c r="E56" s="41" t="s">
        <v>110</v>
      </c>
      <c r="F56" s="40"/>
      <c r="G56" s="40"/>
      <c r="H56" s="298">
        <f>H57</f>
        <v>10</v>
      </c>
      <c r="I56"/>
      <c r="J56" s="320"/>
    </row>
    <row r="57" spans="1:10" s="92" customFormat="1" ht="16.5" customHeight="1">
      <c r="A57" s="15" t="s">
        <v>446</v>
      </c>
      <c r="B57" s="33" t="s">
        <v>89</v>
      </c>
      <c r="C57" s="21">
        <v>966</v>
      </c>
      <c r="D57" s="15" t="s">
        <v>70</v>
      </c>
      <c r="E57" s="57" t="s">
        <v>110</v>
      </c>
      <c r="F57" s="21">
        <v>800</v>
      </c>
      <c r="G57" s="21"/>
      <c r="H57" s="299">
        <f>H58</f>
        <v>10</v>
      </c>
      <c r="I57"/>
      <c r="J57" s="288"/>
    </row>
    <row r="58" spans="1:10" s="92" customFormat="1" ht="15" customHeight="1" thickBot="1">
      <c r="A58" s="16"/>
      <c r="B58" s="215" t="s">
        <v>28</v>
      </c>
      <c r="C58" s="88">
        <v>966</v>
      </c>
      <c r="D58" s="87" t="s">
        <v>70</v>
      </c>
      <c r="E58" s="87" t="s">
        <v>110</v>
      </c>
      <c r="F58" s="88">
        <v>870</v>
      </c>
      <c r="G58" s="88"/>
      <c r="H58" s="304">
        <v>10</v>
      </c>
      <c r="I58"/>
      <c r="J58" s="288"/>
    </row>
    <row r="59" spans="1:10" s="92" customFormat="1" ht="18" customHeight="1" thickBot="1">
      <c r="A59" s="68" t="s">
        <v>474</v>
      </c>
      <c r="B59" s="69" t="s">
        <v>13</v>
      </c>
      <c r="C59" s="70">
        <v>966</v>
      </c>
      <c r="D59" s="71" t="s">
        <v>68</v>
      </c>
      <c r="E59" s="71"/>
      <c r="F59" s="70"/>
      <c r="G59" s="70"/>
      <c r="H59" s="302">
        <f>H63+H66+H60</f>
        <v>5821</v>
      </c>
      <c r="I59"/>
      <c r="J59" s="288"/>
    </row>
    <row r="60" spans="1:10" ht="51.75" customHeight="1" thickBot="1">
      <c r="A60" s="38" t="s">
        <v>475</v>
      </c>
      <c r="B60" s="229" t="s">
        <v>320</v>
      </c>
      <c r="C60" s="40"/>
      <c r="D60" s="41" t="s">
        <v>68</v>
      </c>
      <c r="E60" s="41" t="s">
        <v>134</v>
      </c>
      <c r="F60" s="40"/>
      <c r="G60" s="40"/>
      <c r="H60" s="298">
        <f>H61</f>
        <v>7.8</v>
      </c>
      <c r="J60" s="320"/>
    </row>
    <row r="61" spans="1:8" ht="26.25" customHeight="1">
      <c r="A61" s="58" t="s">
        <v>476</v>
      </c>
      <c r="B61" s="89" t="s">
        <v>395</v>
      </c>
      <c r="C61" s="43">
        <v>966</v>
      </c>
      <c r="D61" s="44" t="s">
        <v>68</v>
      </c>
      <c r="E61" s="58" t="s">
        <v>134</v>
      </c>
      <c r="F61" s="43">
        <v>200</v>
      </c>
      <c r="G61" s="43"/>
      <c r="H61" s="303">
        <f>H62</f>
        <v>7.8</v>
      </c>
    </row>
    <row r="62" spans="1:8" ht="24.75" customHeight="1" thickBot="1">
      <c r="A62" s="1"/>
      <c r="B62" s="5" t="s">
        <v>88</v>
      </c>
      <c r="C62" s="88">
        <v>966</v>
      </c>
      <c r="D62" s="87" t="s">
        <v>68</v>
      </c>
      <c r="E62" s="1" t="s">
        <v>134</v>
      </c>
      <c r="F62" s="88">
        <v>240</v>
      </c>
      <c r="G62" s="88"/>
      <c r="H62" s="301">
        <v>7.8</v>
      </c>
    </row>
    <row r="63" spans="1:10" s="92" customFormat="1" ht="35.25" customHeight="1" hidden="1" thickBot="1">
      <c r="A63" s="38" t="s">
        <v>477</v>
      </c>
      <c r="B63" s="39" t="s">
        <v>598</v>
      </c>
      <c r="C63" s="40">
        <v>966</v>
      </c>
      <c r="D63" s="41" t="s">
        <v>68</v>
      </c>
      <c r="E63" s="41" t="s">
        <v>270</v>
      </c>
      <c r="F63" s="40"/>
      <c r="G63" s="40"/>
      <c r="H63" s="298">
        <f>H64</f>
        <v>0</v>
      </c>
      <c r="I63"/>
      <c r="J63" s="320"/>
    </row>
    <row r="64" spans="1:10" s="92" customFormat="1" ht="27" customHeight="1" hidden="1">
      <c r="A64" s="15" t="s">
        <v>478</v>
      </c>
      <c r="B64" s="89" t="s">
        <v>24</v>
      </c>
      <c r="C64" s="21">
        <v>966</v>
      </c>
      <c r="D64" s="15" t="s">
        <v>68</v>
      </c>
      <c r="E64" s="135" t="s">
        <v>270</v>
      </c>
      <c r="F64" s="21">
        <v>200</v>
      </c>
      <c r="G64" s="21"/>
      <c r="H64" s="299">
        <f>H65</f>
        <v>0</v>
      </c>
      <c r="I64"/>
      <c r="J64" s="288"/>
    </row>
    <row r="65" spans="1:10" s="92" customFormat="1" ht="27" customHeight="1" hidden="1" thickBot="1">
      <c r="A65" s="15"/>
      <c r="B65" s="5" t="s">
        <v>88</v>
      </c>
      <c r="C65" s="21">
        <v>966</v>
      </c>
      <c r="D65" s="15" t="s">
        <v>68</v>
      </c>
      <c r="E65" s="87" t="s">
        <v>270</v>
      </c>
      <c r="F65" s="21">
        <v>240</v>
      </c>
      <c r="G65" s="21"/>
      <c r="H65" s="299">
        <v>0</v>
      </c>
      <c r="I65"/>
      <c r="J65" s="288"/>
    </row>
    <row r="66" spans="1:10" s="92" customFormat="1" ht="27" customHeight="1" thickBot="1">
      <c r="A66" s="38" t="s">
        <v>477</v>
      </c>
      <c r="B66" s="39" t="s">
        <v>149</v>
      </c>
      <c r="C66" s="40"/>
      <c r="D66" s="41" t="s">
        <v>68</v>
      </c>
      <c r="E66" s="41" t="s">
        <v>144</v>
      </c>
      <c r="F66" s="40"/>
      <c r="G66" s="195"/>
      <c r="H66" s="298">
        <f>H67+H69</f>
        <v>5813.2</v>
      </c>
      <c r="I66"/>
      <c r="J66" s="288"/>
    </row>
    <row r="67" spans="1:10" s="92" customFormat="1" ht="48" customHeight="1">
      <c r="A67" s="15" t="s">
        <v>529</v>
      </c>
      <c r="B67" s="4" t="s">
        <v>85</v>
      </c>
      <c r="C67" s="21"/>
      <c r="D67" s="15" t="s">
        <v>68</v>
      </c>
      <c r="E67" s="8" t="s">
        <v>144</v>
      </c>
      <c r="F67" s="21">
        <v>100</v>
      </c>
      <c r="G67" s="21"/>
      <c r="H67" s="299">
        <f>H68</f>
        <v>5515.4</v>
      </c>
      <c r="I67"/>
      <c r="J67" s="288"/>
    </row>
    <row r="68" spans="1:10" s="92" customFormat="1" ht="17.25" customHeight="1">
      <c r="A68" s="16"/>
      <c r="B68" s="5" t="s">
        <v>292</v>
      </c>
      <c r="C68" s="22"/>
      <c r="D68" s="16" t="s">
        <v>68</v>
      </c>
      <c r="E68" s="1" t="s">
        <v>144</v>
      </c>
      <c r="F68" s="22">
        <v>110</v>
      </c>
      <c r="G68" s="22"/>
      <c r="H68" s="301">
        <v>5515.4</v>
      </c>
      <c r="I68"/>
      <c r="J68" s="288"/>
    </row>
    <row r="69" spans="1:10" s="92" customFormat="1" ht="27" customHeight="1">
      <c r="A69" s="44" t="s">
        <v>530</v>
      </c>
      <c r="B69" s="89" t="s">
        <v>395</v>
      </c>
      <c r="C69" s="43">
        <v>966</v>
      </c>
      <c r="D69" s="44" t="s">
        <v>68</v>
      </c>
      <c r="E69" s="58" t="s">
        <v>144</v>
      </c>
      <c r="F69" s="43">
        <v>200</v>
      </c>
      <c r="G69" s="43"/>
      <c r="H69" s="303">
        <f>H70</f>
        <v>297.8</v>
      </c>
      <c r="I69"/>
      <c r="J69" s="288"/>
    </row>
    <row r="70" spans="1:10" s="92" customFormat="1" ht="27" customHeight="1" thickBot="1">
      <c r="A70" s="46"/>
      <c r="B70" s="6" t="s">
        <v>88</v>
      </c>
      <c r="C70" s="47">
        <v>966</v>
      </c>
      <c r="D70" s="46" t="s">
        <v>68</v>
      </c>
      <c r="E70" s="59" t="s">
        <v>144</v>
      </c>
      <c r="F70" s="47">
        <v>240</v>
      </c>
      <c r="G70" s="47"/>
      <c r="H70" s="305">
        <f>273.8+24</f>
        <v>297.8</v>
      </c>
      <c r="I70">
        <v>24</v>
      </c>
      <c r="J70" s="288"/>
    </row>
    <row r="71" spans="1:10" s="92" customFormat="1" ht="18.75" customHeight="1" thickBot="1">
      <c r="A71" s="74" t="s">
        <v>130</v>
      </c>
      <c r="B71" s="75" t="s">
        <v>273</v>
      </c>
      <c r="C71" s="76">
        <v>966</v>
      </c>
      <c r="D71" s="77" t="s">
        <v>274</v>
      </c>
      <c r="E71" s="77"/>
      <c r="F71" s="76"/>
      <c r="G71" s="76"/>
      <c r="H71" s="306">
        <f>H72+H80+H77</f>
        <v>311</v>
      </c>
      <c r="I71"/>
      <c r="J71" s="288"/>
    </row>
    <row r="72" spans="1:8" ht="15.75" customHeight="1" thickBot="1">
      <c r="A72" s="68" t="s">
        <v>15</v>
      </c>
      <c r="B72" s="69" t="s">
        <v>275</v>
      </c>
      <c r="C72" s="70">
        <v>966</v>
      </c>
      <c r="D72" s="71" t="s">
        <v>271</v>
      </c>
      <c r="E72" s="71"/>
      <c r="F72" s="70"/>
      <c r="G72" s="70"/>
      <c r="H72" s="302">
        <f>H73</f>
        <v>270</v>
      </c>
    </row>
    <row r="73" spans="1:10" ht="84" customHeight="1" thickBot="1">
      <c r="A73" s="38" t="s">
        <v>17</v>
      </c>
      <c r="B73" s="193" t="s">
        <v>539</v>
      </c>
      <c r="C73" s="40">
        <v>966</v>
      </c>
      <c r="D73" s="41" t="s">
        <v>271</v>
      </c>
      <c r="E73" s="41" t="s">
        <v>296</v>
      </c>
      <c r="F73" s="40"/>
      <c r="G73" s="40"/>
      <c r="H73" s="298">
        <f>H74</f>
        <v>270</v>
      </c>
      <c r="J73" s="320"/>
    </row>
    <row r="74" spans="1:8" ht="51" customHeight="1">
      <c r="A74" s="15" t="s">
        <v>19</v>
      </c>
      <c r="B74" s="192" t="s">
        <v>85</v>
      </c>
      <c r="C74" s="21">
        <v>966</v>
      </c>
      <c r="D74" s="15" t="s">
        <v>271</v>
      </c>
      <c r="E74" s="8" t="s">
        <v>296</v>
      </c>
      <c r="F74" s="21">
        <v>100</v>
      </c>
      <c r="G74" s="21"/>
      <c r="H74" s="299">
        <f>H75</f>
        <v>270</v>
      </c>
    </row>
    <row r="75" spans="1:8" ht="13.5" thickBot="1">
      <c r="A75" s="15"/>
      <c r="B75" s="34" t="s">
        <v>292</v>
      </c>
      <c r="C75" s="21">
        <v>966</v>
      </c>
      <c r="D75" s="15" t="s">
        <v>271</v>
      </c>
      <c r="E75" s="8" t="s">
        <v>296</v>
      </c>
      <c r="F75" s="21">
        <v>110</v>
      </c>
      <c r="G75" s="21"/>
      <c r="H75" s="300">
        <v>270</v>
      </c>
    </row>
    <row r="76" spans="1:8" ht="14.25" customHeight="1" hidden="1" thickBot="1">
      <c r="A76" s="70" t="s">
        <v>431</v>
      </c>
      <c r="B76" s="69" t="str">
        <f>Ведом2!B73</f>
        <v>Дорожное хозяйство (дорожные фонды)</v>
      </c>
      <c r="C76" s="69"/>
      <c r="D76" s="71" t="s">
        <v>421</v>
      </c>
      <c r="E76" s="69"/>
      <c r="F76" s="69"/>
      <c r="G76" s="69"/>
      <c r="H76" s="307">
        <f>H77</f>
        <v>0</v>
      </c>
    </row>
    <row r="77" spans="1:10" ht="67.5" customHeight="1" hidden="1" thickBot="1">
      <c r="A77" s="38" t="s">
        <v>422</v>
      </c>
      <c r="B77" s="39" t="s">
        <v>470</v>
      </c>
      <c r="C77" s="40">
        <v>966</v>
      </c>
      <c r="D77" s="41" t="s">
        <v>421</v>
      </c>
      <c r="E77" s="41" t="s">
        <v>261</v>
      </c>
      <c r="F77" s="40"/>
      <c r="G77" s="40"/>
      <c r="H77" s="298">
        <f>H78</f>
        <v>0</v>
      </c>
      <c r="J77" s="320"/>
    </row>
    <row r="78" spans="1:8" ht="30" customHeight="1" hidden="1">
      <c r="A78" s="15" t="s">
        <v>423</v>
      </c>
      <c r="B78" s="89" t="s">
        <v>395</v>
      </c>
      <c r="C78" s="28">
        <v>966</v>
      </c>
      <c r="D78" s="17" t="s">
        <v>421</v>
      </c>
      <c r="E78" s="44" t="s">
        <v>261</v>
      </c>
      <c r="F78" s="28">
        <v>200</v>
      </c>
      <c r="G78" s="28"/>
      <c r="H78" s="300">
        <f>H79</f>
        <v>0</v>
      </c>
    </row>
    <row r="79" spans="1:10" s="92" customFormat="1" ht="21" hidden="1" thickBot="1">
      <c r="A79" s="15"/>
      <c r="B79" s="6" t="s">
        <v>88</v>
      </c>
      <c r="C79" s="43">
        <v>966</v>
      </c>
      <c r="D79" s="17" t="s">
        <v>421</v>
      </c>
      <c r="E79" s="46" t="s">
        <v>261</v>
      </c>
      <c r="F79" s="43">
        <v>240</v>
      </c>
      <c r="G79" s="43"/>
      <c r="H79" s="299">
        <v>0</v>
      </c>
      <c r="I79"/>
      <c r="J79" s="288"/>
    </row>
    <row r="80" spans="1:8" ht="20.25" customHeight="1" thickBot="1">
      <c r="A80" s="68" t="s">
        <v>25</v>
      </c>
      <c r="B80" s="69" t="s">
        <v>325</v>
      </c>
      <c r="C80" s="70">
        <v>966</v>
      </c>
      <c r="D80" s="71" t="s">
        <v>272</v>
      </c>
      <c r="E80" s="71"/>
      <c r="F80" s="70"/>
      <c r="G80" s="70"/>
      <c r="H80" s="302">
        <f>H81</f>
        <v>41</v>
      </c>
    </row>
    <row r="81" spans="1:10" ht="51.75" customHeight="1" thickBot="1">
      <c r="A81" s="38" t="s">
        <v>79</v>
      </c>
      <c r="B81" s="39" t="s">
        <v>536</v>
      </c>
      <c r="C81" s="40">
        <v>966</v>
      </c>
      <c r="D81" s="41" t="s">
        <v>272</v>
      </c>
      <c r="E81" s="41" t="s">
        <v>262</v>
      </c>
      <c r="F81" s="40"/>
      <c r="G81" s="40"/>
      <c r="H81" s="298">
        <f>H82</f>
        <v>41</v>
      </c>
      <c r="J81" s="320"/>
    </row>
    <row r="82" spans="1:8" ht="30" customHeight="1">
      <c r="A82" s="15" t="s">
        <v>27</v>
      </c>
      <c r="B82" s="89" t="s">
        <v>395</v>
      </c>
      <c r="C82" s="21">
        <v>966</v>
      </c>
      <c r="D82" s="15" t="s">
        <v>272</v>
      </c>
      <c r="E82" s="44" t="s">
        <v>262</v>
      </c>
      <c r="F82" s="21">
        <v>200</v>
      </c>
      <c r="G82" s="21"/>
      <c r="H82" s="299">
        <f>H83</f>
        <v>41</v>
      </c>
    </row>
    <row r="83" spans="1:8" ht="31.5" customHeight="1" thickBot="1">
      <c r="A83" s="15"/>
      <c r="B83" s="5" t="s">
        <v>88</v>
      </c>
      <c r="C83" s="21">
        <v>966</v>
      </c>
      <c r="D83" s="15" t="s">
        <v>272</v>
      </c>
      <c r="E83" s="87" t="s">
        <v>262</v>
      </c>
      <c r="F83" s="21">
        <v>240</v>
      </c>
      <c r="G83" s="21"/>
      <c r="H83" s="300">
        <v>41</v>
      </c>
    </row>
    <row r="84" spans="1:8" ht="15" customHeight="1" thickBot="1">
      <c r="A84" s="74" t="s">
        <v>385</v>
      </c>
      <c r="B84" s="75" t="s">
        <v>36</v>
      </c>
      <c r="C84" s="76">
        <v>966</v>
      </c>
      <c r="D84" s="77" t="s">
        <v>73</v>
      </c>
      <c r="E84" s="77"/>
      <c r="F84" s="76"/>
      <c r="G84" s="76"/>
      <c r="H84" s="306">
        <f>H85</f>
        <v>85284.9</v>
      </c>
    </row>
    <row r="85" spans="1:8" ht="19.5" customHeight="1" thickBot="1">
      <c r="A85" s="68" t="s">
        <v>34</v>
      </c>
      <c r="B85" s="69" t="s">
        <v>37</v>
      </c>
      <c r="C85" s="70">
        <v>966</v>
      </c>
      <c r="D85" s="71" t="s">
        <v>74</v>
      </c>
      <c r="E85" s="71"/>
      <c r="F85" s="70"/>
      <c r="G85" s="70"/>
      <c r="H85" s="302">
        <f>H86+H92+H98+H103+H95+H89</f>
        <v>85284.9</v>
      </c>
    </row>
    <row r="86" spans="1:8" ht="38.25" customHeight="1" thickBot="1">
      <c r="A86" s="38" t="s">
        <v>100</v>
      </c>
      <c r="B86" s="39" t="s">
        <v>576</v>
      </c>
      <c r="C86" s="40">
        <v>966</v>
      </c>
      <c r="D86" s="41" t="s">
        <v>74</v>
      </c>
      <c r="E86" s="41" t="s">
        <v>578</v>
      </c>
      <c r="F86" s="40"/>
      <c r="G86" s="40"/>
      <c r="H86" s="298">
        <f>H87</f>
        <v>31141.3</v>
      </c>
    </row>
    <row r="87" spans="1:8" ht="30" customHeight="1" thickBot="1">
      <c r="A87" s="15" t="s">
        <v>580</v>
      </c>
      <c r="B87" s="89" t="s">
        <v>395</v>
      </c>
      <c r="C87" s="49">
        <v>966</v>
      </c>
      <c r="D87" s="50" t="s">
        <v>74</v>
      </c>
      <c r="E87" s="136" t="s">
        <v>578</v>
      </c>
      <c r="F87" s="49">
        <v>200</v>
      </c>
      <c r="G87" s="49"/>
      <c r="H87" s="308">
        <f>H88</f>
        <v>31141.3</v>
      </c>
    </row>
    <row r="88" spans="1:8" ht="28.5" customHeight="1" thickBot="1">
      <c r="A88" s="15"/>
      <c r="B88" s="5" t="s">
        <v>88</v>
      </c>
      <c r="C88" s="49">
        <v>966</v>
      </c>
      <c r="D88" s="50" t="s">
        <v>74</v>
      </c>
      <c r="E88" s="136" t="s">
        <v>578</v>
      </c>
      <c r="F88" s="49">
        <v>240</v>
      </c>
      <c r="G88" s="49"/>
      <c r="H88" s="308">
        <v>31141.3</v>
      </c>
    </row>
    <row r="89" spans="1:8" ht="38.25" customHeight="1" thickBot="1">
      <c r="A89" s="38" t="s">
        <v>229</v>
      </c>
      <c r="B89" s="39" t="s">
        <v>577</v>
      </c>
      <c r="C89" s="313">
        <v>966</v>
      </c>
      <c r="D89" s="314" t="s">
        <v>74</v>
      </c>
      <c r="E89" s="314" t="s">
        <v>579</v>
      </c>
      <c r="F89" s="313"/>
      <c r="G89" s="313"/>
      <c r="H89" s="298">
        <f>H90</f>
        <v>5551.3</v>
      </c>
    </row>
    <row r="90" spans="1:8" ht="30" customHeight="1" thickBot="1">
      <c r="A90" s="15" t="s">
        <v>540</v>
      </c>
      <c r="B90" s="89" t="s">
        <v>395</v>
      </c>
      <c r="C90" s="49">
        <v>966</v>
      </c>
      <c r="D90" s="50" t="s">
        <v>74</v>
      </c>
      <c r="E90" s="136" t="s">
        <v>579</v>
      </c>
      <c r="F90" s="49">
        <v>200</v>
      </c>
      <c r="G90" s="49"/>
      <c r="H90" s="308">
        <f>H91</f>
        <v>5551.3</v>
      </c>
    </row>
    <row r="91" spans="1:9" ht="28.5" customHeight="1" thickBot="1">
      <c r="A91" s="15"/>
      <c r="B91" s="5" t="s">
        <v>88</v>
      </c>
      <c r="C91" s="49">
        <v>966</v>
      </c>
      <c r="D91" s="50" t="s">
        <v>74</v>
      </c>
      <c r="E91" s="136" t="s">
        <v>579</v>
      </c>
      <c r="F91" s="49">
        <v>240</v>
      </c>
      <c r="G91" s="49"/>
      <c r="H91" s="308">
        <f>4725.3+826</f>
        <v>5551.3</v>
      </c>
      <c r="I91">
        <v>826</v>
      </c>
    </row>
    <row r="92" spans="1:8" ht="36" customHeight="1" thickBot="1">
      <c r="A92" s="38" t="s">
        <v>230</v>
      </c>
      <c r="B92" s="39" t="s">
        <v>575</v>
      </c>
      <c r="C92" s="40">
        <v>966</v>
      </c>
      <c r="D92" s="41" t="s">
        <v>74</v>
      </c>
      <c r="E92" s="41" t="s">
        <v>572</v>
      </c>
      <c r="F92" s="40"/>
      <c r="G92" s="40"/>
      <c r="H92" s="298">
        <f>H93</f>
        <v>8858.7</v>
      </c>
    </row>
    <row r="93" spans="1:8" ht="27" customHeight="1">
      <c r="A93" s="15" t="s">
        <v>631</v>
      </c>
      <c r="B93" s="89" t="s">
        <v>395</v>
      </c>
      <c r="C93" s="21">
        <v>966</v>
      </c>
      <c r="D93" s="15" t="s">
        <v>74</v>
      </c>
      <c r="E93" s="94" t="s">
        <v>572</v>
      </c>
      <c r="F93" s="21">
        <v>200</v>
      </c>
      <c r="G93" s="21"/>
      <c r="H93" s="299">
        <f>H94</f>
        <v>8858.7</v>
      </c>
    </row>
    <row r="94" spans="1:8" ht="26.25" customHeight="1" thickBot="1">
      <c r="A94" s="15"/>
      <c r="B94" s="5" t="s">
        <v>88</v>
      </c>
      <c r="C94" s="21">
        <v>966</v>
      </c>
      <c r="D94" s="15" t="s">
        <v>74</v>
      </c>
      <c r="E94" s="94" t="s">
        <v>572</v>
      </c>
      <c r="F94" s="21">
        <v>240</v>
      </c>
      <c r="G94" s="21"/>
      <c r="H94" s="299">
        <v>8858.7</v>
      </c>
    </row>
    <row r="95" spans="1:8" ht="36" customHeight="1" thickBot="1">
      <c r="A95" s="38" t="s">
        <v>231</v>
      </c>
      <c r="B95" s="39" t="s">
        <v>574</v>
      </c>
      <c r="C95" s="313">
        <v>966</v>
      </c>
      <c r="D95" s="314" t="s">
        <v>74</v>
      </c>
      <c r="E95" s="314" t="s">
        <v>573</v>
      </c>
      <c r="F95" s="313"/>
      <c r="G95" s="313"/>
      <c r="H95" s="298">
        <f>H96</f>
        <v>4316</v>
      </c>
    </row>
    <row r="96" spans="1:8" ht="27" customHeight="1">
      <c r="A96" s="15" t="s">
        <v>581</v>
      </c>
      <c r="B96" s="89" t="s">
        <v>395</v>
      </c>
      <c r="C96" s="21">
        <v>966</v>
      </c>
      <c r="D96" s="15" t="s">
        <v>74</v>
      </c>
      <c r="E96" s="94" t="s">
        <v>573</v>
      </c>
      <c r="F96" s="21">
        <v>200</v>
      </c>
      <c r="G96" s="21"/>
      <c r="H96" s="299">
        <f>H97</f>
        <v>4316</v>
      </c>
    </row>
    <row r="97" spans="1:9" ht="26.25" customHeight="1" thickBot="1">
      <c r="A97" s="15"/>
      <c r="B97" s="5" t="s">
        <v>88</v>
      </c>
      <c r="C97" s="21">
        <v>966</v>
      </c>
      <c r="D97" s="15" t="s">
        <v>74</v>
      </c>
      <c r="E97" s="94" t="s">
        <v>573</v>
      </c>
      <c r="F97" s="21">
        <v>240</v>
      </c>
      <c r="G97" s="21"/>
      <c r="H97" s="299">
        <f>3909.1+406.9</f>
        <v>4316</v>
      </c>
      <c r="I97">
        <v>406.9</v>
      </c>
    </row>
    <row r="98" spans="1:8" ht="54" customHeight="1" thickBot="1">
      <c r="A98" s="38" t="s">
        <v>582</v>
      </c>
      <c r="B98" s="39" t="s">
        <v>537</v>
      </c>
      <c r="C98" s="40">
        <v>966</v>
      </c>
      <c r="D98" s="41" t="s">
        <v>74</v>
      </c>
      <c r="E98" s="41" t="s">
        <v>265</v>
      </c>
      <c r="F98" s="40"/>
      <c r="G98" s="40"/>
      <c r="H98" s="298">
        <f>H101+H99</f>
        <v>14462.4</v>
      </c>
    </row>
    <row r="99" spans="1:8" ht="20.25">
      <c r="A99" s="15" t="s">
        <v>583</v>
      </c>
      <c r="B99" s="89" t="s">
        <v>395</v>
      </c>
      <c r="C99" s="21">
        <v>966</v>
      </c>
      <c r="D99" s="15" t="s">
        <v>74</v>
      </c>
      <c r="E99" s="94" t="s">
        <v>265</v>
      </c>
      <c r="F99" s="21">
        <v>200</v>
      </c>
      <c r="G99" s="21"/>
      <c r="H99" s="299">
        <f>H100</f>
        <v>14000.2</v>
      </c>
    </row>
    <row r="100" spans="1:9" ht="20.25">
      <c r="A100" s="15"/>
      <c r="B100" s="5" t="s">
        <v>88</v>
      </c>
      <c r="C100" s="21">
        <v>966</v>
      </c>
      <c r="D100" s="15" t="s">
        <v>74</v>
      </c>
      <c r="E100" s="94" t="s">
        <v>265</v>
      </c>
      <c r="F100" s="21">
        <v>240</v>
      </c>
      <c r="G100" s="21"/>
      <c r="H100" s="299">
        <f>15551-2600+1049.2</f>
        <v>14000.2</v>
      </c>
      <c r="I100">
        <v>1049.2</v>
      </c>
    </row>
    <row r="101" spans="1:8" ht="12.75">
      <c r="A101" s="15" t="s">
        <v>584</v>
      </c>
      <c r="B101" s="33" t="s">
        <v>89</v>
      </c>
      <c r="C101" s="21">
        <v>966</v>
      </c>
      <c r="D101" s="15" t="s">
        <v>74</v>
      </c>
      <c r="E101" s="94" t="s">
        <v>265</v>
      </c>
      <c r="F101" s="21">
        <v>800</v>
      </c>
      <c r="G101" s="21"/>
      <c r="H101" s="299">
        <f>H102</f>
        <v>462.2</v>
      </c>
    </row>
    <row r="102" spans="1:8" ht="13.5" thickBot="1">
      <c r="A102" s="15"/>
      <c r="B102" s="5" t="s">
        <v>14</v>
      </c>
      <c r="C102" s="21">
        <v>966</v>
      </c>
      <c r="D102" s="15" t="s">
        <v>74</v>
      </c>
      <c r="E102" s="94" t="s">
        <v>265</v>
      </c>
      <c r="F102" s="21">
        <v>850</v>
      </c>
      <c r="G102" s="21"/>
      <c r="H102" s="299">
        <v>462.2</v>
      </c>
    </row>
    <row r="103" spans="1:10" ht="25.5" customHeight="1" thickBot="1">
      <c r="A103" s="189" t="s">
        <v>585</v>
      </c>
      <c r="B103" s="190" t="s">
        <v>148</v>
      </c>
      <c r="C103" s="40"/>
      <c r="D103" s="41" t="s">
        <v>74</v>
      </c>
      <c r="E103" s="41" t="s">
        <v>266</v>
      </c>
      <c r="F103" s="40"/>
      <c r="G103" s="40"/>
      <c r="H103" s="298">
        <f>H104+H106+H108</f>
        <v>20955.2</v>
      </c>
      <c r="J103" s="320"/>
    </row>
    <row r="104" spans="1:8" ht="51" customHeight="1">
      <c r="A104" s="15" t="s">
        <v>586</v>
      </c>
      <c r="B104" s="4" t="s">
        <v>85</v>
      </c>
      <c r="C104" s="21"/>
      <c r="D104" s="15" t="s">
        <v>74</v>
      </c>
      <c r="E104" s="94" t="s">
        <v>266</v>
      </c>
      <c r="F104" s="21">
        <v>100</v>
      </c>
      <c r="G104" s="21"/>
      <c r="H104" s="299">
        <f>H105</f>
        <v>14719.8</v>
      </c>
    </row>
    <row r="105" spans="1:8" ht="17.25" customHeight="1">
      <c r="A105" s="16"/>
      <c r="B105" s="5" t="s">
        <v>292</v>
      </c>
      <c r="C105" s="22"/>
      <c r="D105" s="16" t="s">
        <v>74</v>
      </c>
      <c r="E105" s="87" t="s">
        <v>266</v>
      </c>
      <c r="F105" s="22">
        <v>110</v>
      </c>
      <c r="G105" s="22"/>
      <c r="H105" s="301">
        <v>14719.8</v>
      </c>
    </row>
    <row r="106" spans="1:8" ht="23.25" customHeight="1">
      <c r="A106" s="16" t="s">
        <v>587</v>
      </c>
      <c r="B106" s="89" t="s">
        <v>395</v>
      </c>
      <c r="C106" s="22"/>
      <c r="D106" s="16" t="s">
        <v>74</v>
      </c>
      <c r="E106" s="87" t="s">
        <v>266</v>
      </c>
      <c r="F106" s="22">
        <v>200</v>
      </c>
      <c r="G106" s="22"/>
      <c r="H106" s="301">
        <f>H107</f>
        <v>6232.4</v>
      </c>
    </row>
    <row r="107" spans="1:9" ht="23.25" customHeight="1">
      <c r="A107" s="16"/>
      <c r="B107" s="5" t="s">
        <v>88</v>
      </c>
      <c r="C107" s="22"/>
      <c r="D107" s="16" t="s">
        <v>74</v>
      </c>
      <c r="E107" s="87" t="s">
        <v>266</v>
      </c>
      <c r="F107" s="22">
        <v>240</v>
      </c>
      <c r="G107" s="22"/>
      <c r="H107" s="301">
        <f>6256.4-24</f>
        <v>6232.4</v>
      </c>
      <c r="I107">
        <v>-24</v>
      </c>
    </row>
    <row r="108" spans="1:8" ht="18.75" customHeight="1">
      <c r="A108" s="16" t="s">
        <v>588</v>
      </c>
      <c r="B108" s="5" t="s">
        <v>89</v>
      </c>
      <c r="C108" s="22">
        <v>928</v>
      </c>
      <c r="D108" s="16" t="s">
        <v>74</v>
      </c>
      <c r="E108" s="1" t="s">
        <v>266</v>
      </c>
      <c r="F108" s="22">
        <v>800</v>
      </c>
      <c r="G108" s="22"/>
      <c r="H108" s="301">
        <f>H109</f>
        <v>3</v>
      </c>
    </row>
    <row r="109" spans="1:8" ht="18" customHeight="1" thickBot="1">
      <c r="A109" s="17"/>
      <c r="B109" s="118" t="s">
        <v>14</v>
      </c>
      <c r="C109" s="23">
        <v>928</v>
      </c>
      <c r="D109" s="17" t="s">
        <v>74</v>
      </c>
      <c r="E109" s="59" t="s">
        <v>266</v>
      </c>
      <c r="F109" s="23">
        <v>850</v>
      </c>
      <c r="G109" s="23"/>
      <c r="H109" s="305">
        <v>3</v>
      </c>
    </row>
    <row r="110" spans="1:8" ht="16.5" customHeight="1" thickBot="1">
      <c r="A110" s="214" t="s">
        <v>386</v>
      </c>
      <c r="B110" s="75" t="s">
        <v>40</v>
      </c>
      <c r="C110" s="76">
        <v>966</v>
      </c>
      <c r="D110" s="77" t="s">
        <v>75</v>
      </c>
      <c r="E110" s="77"/>
      <c r="F110" s="76"/>
      <c r="G110" s="76"/>
      <c r="H110" s="306">
        <f>H111+H115</f>
        <v>1309.2</v>
      </c>
    </row>
    <row r="111" spans="1:8" ht="21" thickBot="1">
      <c r="A111" s="68" t="s">
        <v>93</v>
      </c>
      <c r="B111" s="69" t="s">
        <v>323</v>
      </c>
      <c r="C111" s="70">
        <v>966</v>
      </c>
      <c r="D111" s="71" t="s">
        <v>76</v>
      </c>
      <c r="E111" s="71"/>
      <c r="F111" s="70"/>
      <c r="G111" s="70"/>
      <c r="H111" s="302">
        <f>H112</f>
        <v>200</v>
      </c>
    </row>
    <row r="112" spans="1:10" ht="87" customHeight="1" thickBot="1">
      <c r="A112" s="38" t="s">
        <v>94</v>
      </c>
      <c r="B112" s="39" t="s">
        <v>538</v>
      </c>
      <c r="C112" s="40">
        <v>966</v>
      </c>
      <c r="D112" s="41" t="s">
        <v>76</v>
      </c>
      <c r="E112" s="41" t="s">
        <v>267</v>
      </c>
      <c r="F112" s="40"/>
      <c r="G112" s="40"/>
      <c r="H112" s="298">
        <f>H113</f>
        <v>200</v>
      </c>
      <c r="J112" s="320"/>
    </row>
    <row r="113" spans="1:8" ht="26.25" customHeight="1">
      <c r="A113" s="15" t="s">
        <v>95</v>
      </c>
      <c r="B113" s="89" t="s">
        <v>395</v>
      </c>
      <c r="C113" s="21">
        <v>966</v>
      </c>
      <c r="D113" s="15" t="s">
        <v>76</v>
      </c>
      <c r="E113" s="94" t="s">
        <v>267</v>
      </c>
      <c r="F113" s="21">
        <v>200</v>
      </c>
      <c r="G113" s="21"/>
      <c r="H113" s="299">
        <f>H114</f>
        <v>200</v>
      </c>
    </row>
    <row r="114" spans="1:8" ht="27" customHeight="1" thickBot="1">
      <c r="A114" s="15"/>
      <c r="B114" s="5" t="s">
        <v>88</v>
      </c>
      <c r="C114" s="21">
        <v>966</v>
      </c>
      <c r="D114" s="15" t="s">
        <v>76</v>
      </c>
      <c r="E114" s="94" t="s">
        <v>267</v>
      </c>
      <c r="F114" s="21">
        <v>240</v>
      </c>
      <c r="G114" s="21"/>
      <c r="H114" s="299">
        <f>53.8+146.2</f>
        <v>200</v>
      </c>
    </row>
    <row r="115" spans="1:8" ht="13.5" thickBot="1">
      <c r="A115" s="68" t="s">
        <v>276</v>
      </c>
      <c r="B115" s="69" t="s">
        <v>381</v>
      </c>
      <c r="C115" s="70">
        <v>966</v>
      </c>
      <c r="D115" s="71" t="s">
        <v>369</v>
      </c>
      <c r="E115" s="71"/>
      <c r="F115" s="70"/>
      <c r="G115" s="70"/>
      <c r="H115" s="302">
        <f>H116+H119+H125+H122+H128+H134+H131</f>
        <v>1109.2</v>
      </c>
    </row>
    <row r="116" spans="1:10" ht="69.75" customHeight="1" thickBot="1">
      <c r="A116" s="38" t="s">
        <v>277</v>
      </c>
      <c r="B116" s="39" t="s">
        <v>470</v>
      </c>
      <c r="C116" s="40">
        <v>966</v>
      </c>
      <c r="D116" s="41" t="s">
        <v>369</v>
      </c>
      <c r="E116" s="41" t="s">
        <v>261</v>
      </c>
      <c r="F116" s="40"/>
      <c r="G116" s="40"/>
      <c r="H116" s="298">
        <f>H117</f>
        <v>642.4</v>
      </c>
      <c r="J116" s="320"/>
    </row>
    <row r="117" spans="1:8" ht="30" customHeight="1">
      <c r="A117" s="15" t="s">
        <v>278</v>
      </c>
      <c r="B117" s="89" t="s">
        <v>395</v>
      </c>
      <c r="C117" s="28">
        <v>966</v>
      </c>
      <c r="D117" s="17" t="s">
        <v>369</v>
      </c>
      <c r="E117" s="44" t="s">
        <v>261</v>
      </c>
      <c r="F117" s="28">
        <v>200</v>
      </c>
      <c r="G117" s="28"/>
      <c r="H117" s="300">
        <f>H118</f>
        <v>642.4</v>
      </c>
    </row>
    <row r="118" spans="1:10" s="92" customFormat="1" ht="21" thickBot="1">
      <c r="A118" s="15"/>
      <c r="B118" s="6" t="s">
        <v>88</v>
      </c>
      <c r="C118" s="43">
        <v>966</v>
      </c>
      <c r="D118" s="17" t="s">
        <v>369</v>
      </c>
      <c r="E118" s="46" t="s">
        <v>261</v>
      </c>
      <c r="F118" s="43">
        <v>240</v>
      </c>
      <c r="G118" s="43"/>
      <c r="H118" s="309">
        <v>642.4</v>
      </c>
      <c r="I118"/>
      <c r="J118" s="288"/>
    </row>
    <row r="119" spans="1:10" s="92" customFormat="1" ht="49.5" customHeight="1" thickBot="1">
      <c r="A119" s="38" t="s">
        <v>387</v>
      </c>
      <c r="B119" s="39" t="s">
        <v>526</v>
      </c>
      <c r="C119" s="313">
        <v>966</v>
      </c>
      <c r="D119" s="314" t="s">
        <v>369</v>
      </c>
      <c r="E119" s="314" t="s">
        <v>485</v>
      </c>
      <c r="F119" s="313"/>
      <c r="G119" s="313"/>
      <c r="H119" s="298">
        <f>H120</f>
        <v>34.2</v>
      </c>
      <c r="I119"/>
      <c r="J119" s="320"/>
    </row>
    <row r="120" spans="1:10" s="92" customFormat="1" ht="31.5" customHeight="1">
      <c r="A120" s="15" t="s">
        <v>388</v>
      </c>
      <c r="B120" s="89" t="s">
        <v>395</v>
      </c>
      <c r="C120" s="21">
        <v>966</v>
      </c>
      <c r="D120" s="17" t="s">
        <v>369</v>
      </c>
      <c r="E120" s="94" t="s">
        <v>485</v>
      </c>
      <c r="F120" s="21">
        <v>200</v>
      </c>
      <c r="G120" s="21"/>
      <c r="H120" s="299">
        <f>H121</f>
        <v>34.2</v>
      </c>
      <c r="I120"/>
      <c r="J120" s="288"/>
    </row>
    <row r="121" spans="1:10" s="92" customFormat="1" ht="30" customHeight="1" thickBot="1">
      <c r="A121" s="15"/>
      <c r="B121" s="5" t="s">
        <v>88</v>
      </c>
      <c r="C121" s="21">
        <v>966</v>
      </c>
      <c r="D121" s="17" t="s">
        <v>369</v>
      </c>
      <c r="E121" s="94" t="s">
        <v>485</v>
      </c>
      <c r="F121" s="21">
        <v>240</v>
      </c>
      <c r="G121" s="21"/>
      <c r="H121" s="304">
        <v>34.2</v>
      </c>
      <c r="I121"/>
      <c r="J121" s="288"/>
    </row>
    <row r="122" spans="1:10" s="92" customFormat="1" ht="69.75" customHeight="1" thickBot="1">
      <c r="A122" s="38" t="s">
        <v>562</v>
      </c>
      <c r="B122" s="39" t="s">
        <v>419</v>
      </c>
      <c r="C122" s="40">
        <v>966</v>
      </c>
      <c r="D122" s="41" t="s">
        <v>369</v>
      </c>
      <c r="E122" s="41" t="s">
        <v>301</v>
      </c>
      <c r="F122" s="40"/>
      <c r="G122" s="40"/>
      <c r="H122" s="298">
        <f>H123</f>
        <v>41</v>
      </c>
      <c r="I122"/>
      <c r="J122" s="320"/>
    </row>
    <row r="123" spans="1:10" s="92" customFormat="1" ht="31.5" customHeight="1">
      <c r="A123" s="15" t="s">
        <v>563</v>
      </c>
      <c r="B123" s="89" t="s">
        <v>395</v>
      </c>
      <c r="C123" s="21">
        <v>966</v>
      </c>
      <c r="D123" s="17" t="s">
        <v>369</v>
      </c>
      <c r="E123" s="94" t="s">
        <v>301</v>
      </c>
      <c r="F123" s="21">
        <v>200</v>
      </c>
      <c r="G123" s="21"/>
      <c r="H123" s="299">
        <f>H124</f>
        <v>41</v>
      </c>
      <c r="I123"/>
      <c r="J123" s="288"/>
    </row>
    <row r="124" spans="1:10" s="92" customFormat="1" ht="30" customHeight="1" thickBot="1">
      <c r="A124" s="15"/>
      <c r="B124" s="5" t="s">
        <v>88</v>
      </c>
      <c r="C124" s="21">
        <v>966</v>
      </c>
      <c r="D124" s="17" t="s">
        <v>369</v>
      </c>
      <c r="E124" s="94" t="s">
        <v>301</v>
      </c>
      <c r="F124" s="21">
        <v>240</v>
      </c>
      <c r="G124" s="21"/>
      <c r="H124" s="304">
        <v>41</v>
      </c>
      <c r="I124"/>
      <c r="J124" s="288"/>
    </row>
    <row r="125" spans="1:10" s="92" customFormat="1" ht="59.25" customHeight="1" thickBot="1">
      <c r="A125" s="38" t="s">
        <v>389</v>
      </c>
      <c r="B125" s="471" t="s">
        <v>299</v>
      </c>
      <c r="C125" s="40">
        <v>966</v>
      </c>
      <c r="D125" s="41" t="s">
        <v>369</v>
      </c>
      <c r="E125" s="41" t="s">
        <v>300</v>
      </c>
      <c r="F125" s="40"/>
      <c r="G125" s="40"/>
      <c r="H125" s="298">
        <f>H126</f>
        <v>45</v>
      </c>
      <c r="I125"/>
      <c r="J125" s="320"/>
    </row>
    <row r="126" spans="1:10" s="92" customFormat="1" ht="20.25">
      <c r="A126" s="15" t="s">
        <v>564</v>
      </c>
      <c r="B126" s="89" t="s">
        <v>395</v>
      </c>
      <c r="C126" s="21">
        <v>966</v>
      </c>
      <c r="D126" s="17" t="s">
        <v>369</v>
      </c>
      <c r="E126" s="94" t="s">
        <v>300</v>
      </c>
      <c r="F126" s="21">
        <v>200</v>
      </c>
      <c r="G126" s="21"/>
      <c r="H126" s="299">
        <f>H127</f>
        <v>45</v>
      </c>
      <c r="I126"/>
      <c r="J126" s="288"/>
    </row>
    <row r="127" spans="1:10" s="92" customFormat="1" ht="21" thickBot="1">
      <c r="A127" s="15"/>
      <c r="B127" s="5" t="s">
        <v>88</v>
      </c>
      <c r="C127" s="21">
        <v>966</v>
      </c>
      <c r="D127" s="17" t="s">
        <v>369</v>
      </c>
      <c r="E127" s="94" t="s">
        <v>300</v>
      </c>
      <c r="F127" s="21">
        <v>240</v>
      </c>
      <c r="G127" s="21"/>
      <c r="H127" s="304">
        <v>45</v>
      </c>
      <c r="I127"/>
      <c r="J127" s="288"/>
    </row>
    <row r="128" spans="1:10" s="92" customFormat="1" ht="66" customHeight="1" thickBot="1">
      <c r="A128" s="38" t="s">
        <v>565</v>
      </c>
      <c r="B128" s="39" t="s">
        <v>417</v>
      </c>
      <c r="C128" s="40">
        <v>966</v>
      </c>
      <c r="D128" s="41" t="s">
        <v>369</v>
      </c>
      <c r="E128" s="41" t="s">
        <v>302</v>
      </c>
      <c r="F128" s="40"/>
      <c r="G128" s="40"/>
      <c r="H128" s="298">
        <f>H129</f>
        <v>51</v>
      </c>
      <c r="I128"/>
      <c r="J128" s="320"/>
    </row>
    <row r="129" spans="1:10" s="92" customFormat="1" ht="32.25" customHeight="1">
      <c r="A129" s="15" t="s">
        <v>566</v>
      </c>
      <c r="B129" s="89" t="s">
        <v>395</v>
      </c>
      <c r="C129" s="21">
        <v>966</v>
      </c>
      <c r="D129" s="17" t="s">
        <v>369</v>
      </c>
      <c r="E129" s="94" t="s">
        <v>302</v>
      </c>
      <c r="F129" s="21">
        <v>200</v>
      </c>
      <c r="G129" s="21"/>
      <c r="H129" s="299">
        <f>H130</f>
        <v>51</v>
      </c>
      <c r="I129"/>
      <c r="J129" s="288"/>
    </row>
    <row r="130" spans="1:10" s="92" customFormat="1" ht="28.5" customHeight="1" thickBot="1">
      <c r="A130" s="17"/>
      <c r="B130" s="6" t="s">
        <v>88</v>
      </c>
      <c r="C130" s="23">
        <v>966</v>
      </c>
      <c r="D130" s="17" t="s">
        <v>369</v>
      </c>
      <c r="E130" s="46" t="s">
        <v>302</v>
      </c>
      <c r="F130" s="23">
        <v>240</v>
      </c>
      <c r="G130" s="23"/>
      <c r="H130" s="309">
        <v>51</v>
      </c>
      <c r="I130"/>
      <c r="J130" s="288"/>
    </row>
    <row r="131" spans="1:10" s="92" customFormat="1" ht="66" customHeight="1" thickBot="1">
      <c r="A131" s="38" t="s">
        <v>567</v>
      </c>
      <c r="B131" s="39" t="s">
        <v>401</v>
      </c>
      <c r="C131" s="313">
        <v>966</v>
      </c>
      <c r="D131" s="314" t="s">
        <v>369</v>
      </c>
      <c r="E131" s="314" t="s">
        <v>402</v>
      </c>
      <c r="F131" s="313"/>
      <c r="G131" s="313"/>
      <c r="H131" s="298">
        <f>H132</f>
        <v>15</v>
      </c>
      <c r="I131"/>
      <c r="J131" s="320"/>
    </row>
    <row r="132" spans="1:10" s="92" customFormat="1" ht="27.75" customHeight="1">
      <c r="A132" s="15" t="s">
        <v>568</v>
      </c>
      <c r="B132" s="89" t="s">
        <v>395</v>
      </c>
      <c r="C132" s="21">
        <v>966</v>
      </c>
      <c r="D132" s="17" t="s">
        <v>369</v>
      </c>
      <c r="E132" s="94" t="s">
        <v>402</v>
      </c>
      <c r="F132" s="21">
        <v>200</v>
      </c>
      <c r="G132" s="21"/>
      <c r="H132" s="299">
        <f>H133</f>
        <v>15</v>
      </c>
      <c r="I132"/>
      <c r="J132" s="288"/>
    </row>
    <row r="133" spans="1:10" s="92" customFormat="1" ht="28.5" customHeight="1" thickBot="1">
      <c r="A133" s="17"/>
      <c r="B133" s="6" t="s">
        <v>88</v>
      </c>
      <c r="C133" s="23">
        <v>966</v>
      </c>
      <c r="D133" s="17" t="s">
        <v>369</v>
      </c>
      <c r="E133" s="94" t="s">
        <v>402</v>
      </c>
      <c r="F133" s="23">
        <v>240</v>
      </c>
      <c r="G133" s="23"/>
      <c r="H133" s="309">
        <v>15</v>
      </c>
      <c r="I133"/>
      <c r="J133" s="288"/>
    </row>
    <row r="134" spans="1:10" s="92" customFormat="1" ht="53.25" customHeight="1" thickBot="1">
      <c r="A134" s="38" t="s">
        <v>569</v>
      </c>
      <c r="B134" s="39" t="s">
        <v>447</v>
      </c>
      <c r="C134" s="313">
        <v>966</v>
      </c>
      <c r="D134" s="314" t="s">
        <v>369</v>
      </c>
      <c r="E134" s="314" t="s">
        <v>297</v>
      </c>
      <c r="F134" s="313"/>
      <c r="G134" s="313"/>
      <c r="H134" s="298">
        <f>H135</f>
        <v>280.6</v>
      </c>
      <c r="I134"/>
      <c r="J134" s="320"/>
    </row>
    <row r="135" spans="1:10" s="92" customFormat="1" ht="27.75" customHeight="1" thickBot="1">
      <c r="A135" s="15" t="s">
        <v>570</v>
      </c>
      <c r="B135" s="89" t="s">
        <v>395</v>
      </c>
      <c r="C135" s="21">
        <v>966</v>
      </c>
      <c r="D135" s="15" t="s">
        <v>369</v>
      </c>
      <c r="E135" s="139" t="s">
        <v>297</v>
      </c>
      <c r="F135" s="21">
        <v>200</v>
      </c>
      <c r="G135" s="21"/>
      <c r="H135" s="299">
        <f>H136</f>
        <v>280.6</v>
      </c>
      <c r="I135"/>
      <c r="J135" s="288"/>
    </row>
    <row r="136" spans="1:10" s="92" customFormat="1" ht="28.5" customHeight="1" thickBot="1">
      <c r="A136" s="15"/>
      <c r="B136" s="5" t="s">
        <v>88</v>
      </c>
      <c r="C136" s="21">
        <v>966</v>
      </c>
      <c r="D136" s="15" t="s">
        <v>369</v>
      </c>
      <c r="E136" s="139" t="s">
        <v>297</v>
      </c>
      <c r="F136" s="21">
        <v>240</v>
      </c>
      <c r="G136" s="21"/>
      <c r="H136" s="299">
        <v>280.6</v>
      </c>
      <c r="I136"/>
      <c r="J136" s="288"/>
    </row>
    <row r="137" spans="1:8" ht="18" customHeight="1" thickBot="1">
      <c r="A137" s="74" t="s">
        <v>92</v>
      </c>
      <c r="B137" s="75" t="s">
        <v>44</v>
      </c>
      <c r="C137" s="76">
        <v>966</v>
      </c>
      <c r="D137" s="77" t="s">
        <v>77</v>
      </c>
      <c r="E137" s="77"/>
      <c r="F137" s="76"/>
      <c r="G137" s="76"/>
      <c r="H137" s="306">
        <f>H138</f>
        <v>25077.5</v>
      </c>
    </row>
    <row r="138" spans="1:8" ht="18" customHeight="1" thickBot="1">
      <c r="A138" s="68" t="s">
        <v>103</v>
      </c>
      <c r="B138" s="69" t="s">
        <v>46</v>
      </c>
      <c r="C138" s="70">
        <v>966</v>
      </c>
      <c r="D138" s="71" t="s">
        <v>78</v>
      </c>
      <c r="E138" s="71"/>
      <c r="F138" s="70"/>
      <c r="G138" s="70"/>
      <c r="H138" s="302">
        <f>H139+H142</f>
        <v>25077.5</v>
      </c>
    </row>
    <row r="139" spans="1:8" ht="39.75" customHeight="1" thickBot="1">
      <c r="A139" s="38" t="s">
        <v>38</v>
      </c>
      <c r="B139" s="39" t="s">
        <v>91</v>
      </c>
      <c r="C139" s="40">
        <v>966</v>
      </c>
      <c r="D139" s="41" t="s">
        <v>78</v>
      </c>
      <c r="E139" s="41" t="s">
        <v>268</v>
      </c>
      <c r="F139" s="40"/>
      <c r="G139" s="40"/>
      <c r="H139" s="298">
        <f>H140</f>
        <v>23637.5</v>
      </c>
    </row>
    <row r="140" spans="1:12" ht="20.25">
      <c r="A140" s="15" t="s">
        <v>39</v>
      </c>
      <c r="B140" s="89" t="s">
        <v>395</v>
      </c>
      <c r="C140" s="21">
        <v>966</v>
      </c>
      <c r="D140" s="15" t="s">
        <v>78</v>
      </c>
      <c r="E140" s="94" t="s">
        <v>268</v>
      </c>
      <c r="F140" s="21">
        <v>200</v>
      </c>
      <c r="G140" s="21"/>
      <c r="H140" s="299">
        <f>H141</f>
        <v>23637.5</v>
      </c>
      <c r="L140" s="128"/>
    </row>
    <row r="141" spans="1:9" ht="29.25" customHeight="1" thickBot="1">
      <c r="A141" s="15"/>
      <c r="B141" s="5" t="s">
        <v>88</v>
      </c>
      <c r="C141" s="21">
        <v>966</v>
      </c>
      <c r="D141" s="15" t="s">
        <v>78</v>
      </c>
      <c r="E141" s="94" t="s">
        <v>268</v>
      </c>
      <c r="F141" s="21">
        <v>240</v>
      </c>
      <c r="G141" s="21"/>
      <c r="H141" s="299">
        <f>23465.8+2453.8-2282.1</f>
        <v>23637.5</v>
      </c>
      <c r="I141">
        <v>-2282.1</v>
      </c>
    </row>
    <row r="142" spans="1:8" ht="26.25" customHeight="1" thickBot="1">
      <c r="A142" s="38" t="s">
        <v>232</v>
      </c>
      <c r="B142" s="39" t="s">
        <v>420</v>
      </c>
      <c r="C142" s="40">
        <v>966</v>
      </c>
      <c r="D142" s="41" t="s">
        <v>78</v>
      </c>
      <c r="E142" s="41" t="s">
        <v>269</v>
      </c>
      <c r="F142" s="40"/>
      <c r="G142" s="40"/>
      <c r="H142" s="298">
        <f>H143</f>
        <v>1440</v>
      </c>
    </row>
    <row r="143" spans="1:8" ht="25.5" customHeight="1">
      <c r="A143" s="15" t="s">
        <v>279</v>
      </c>
      <c r="B143" s="89" t="s">
        <v>395</v>
      </c>
      <c r="C143" s="21">
        <v>966</v>
      </c>
      <c r="D143" s="15" t="s">
        <v>78</v>
      </c>
      <c r="E143" s="94" t="s">
        <v>269</v>
      </c>
      <c r="F143" s="21">
        <v>200</v>
      </c>
      <c r="G143" s="21"/>
      <c r="H143" s="299">
        <f>H144</f>
        <v>1440</v>
      </c>
    </row>
    <row r="144" spans="1:8" ht="24" customHeight="1" thickBot="1">
      <c r="A144" s="15"/>
      <c r="B144" s="5" t="s">
        <v>88</v>
      </c>
      <c r="C144" s="21">
        <v>966</v>
      </c>
      <c r="D144" s="15" t="s">
        <v>78</v>
      </c>
      <c r="E144" s="94" t="s">
        <v>269</v>
      </c>
      <c r="F144" s="21">
        <v>240</v>
      </c>
      <c r="G144" s="21"/>
      <c r="H144" s="299">
        <v>1440</v>
      </c>
    </row>
    <row r="145" spans="1:10" ht="87.75" customHeight="1" hidden="1" thickBot="1">
      <c r="A145" s="38" t="s">
        <v>280</v>
      </c>
      <c r="B145" s="39" t="s">
        <v>599</v>
      </c>
      <c r="C145" s="40">
        <v>966</v>
      </c>
      <c r="D145" s="41" t="s">
        <v>78</v>
      </c>
      <c r="E145" s="41" t="s">
        <v>293</v>
      </c>
      <c r="F145" s="40"/>
      <c r="G145" s="40"/>
      <c r="H145" s="62">
        <f>H146</f>
        <v>0</v>
      </c>
      <c r="J145" s="196"/>
    </row>
    <row r="146" spans="1:10" ht="30" customHeight="1" hidden="1">
      <c r="A146" s="15" t="s">
        <v>281</v>
      </c>
      <c r="B146" s="32" t="s">
        <v>24</v>
      </c>
      <c r="C146" s="21">
        <v>966</v>
      </c>
      <c r="D146" s="15" t="s">
        <v>78</v>
      </c>
      <c r="E146" s="8" t="s">
        <v>293</v>
      </c>
      <c r="F146" s="21">
        <v>200</v>
      </c>
      <c r="G146" s="21"/>
      <c r="H146" s="24">
        <f>H147</f>
        <v>0</v>
      </c>
      <c r="J146" s="196"/>
    </row>
    <row r="147" spans="1:10" ht="24.75" customHeight="1" hidden="1" thickBot="1">
      <c r="A147" s="15"/>
      <c r="B147" s="5" t="s">
        <v>88</v>
      </c>
      <c r="C147" s="21">
        <v>966</v>
      </c>
      <c r="D147" s="15" t="s">
        <v>78</v>
      </c>
      <c r="E147" s="8" t="s">
        <v>293</v>
      </c>
      <c r="F147" s="21">
        <v>240</v>
      </c>
      <c r="G147" s="21"/>
      <c r="H147" s="24">
        <v>0</v>
      </c>
      <c r="J147" s="196"/>
    </row>
    <row r="148" spans="1:10" s="92" customFormat="1" ht="18" customHeight="1" thickBot="1">
      <c r="A148" s="74" t="s">
        <v>96</v>
      </c>
      <c r="B148" s="75" t="s">
        <v>48</v>
      </c>
      <c r="C148" s="76"/>
      <c r="D148" s="77" t="s">
        <v>321</v>
      </c>
      <c r="E148" s="77"/>
      <c r="F148" s="76"/>
      <c r="G148" s="76"/>
      <c r="H148" s="306">
        <f>H149+H153</f>
        <v>11608.8</v>
      </c>
      <c r="I148"/>
      <c r="J148" s="288"/>
    </row>
    <row r="149" spans="1:10" s="92" customFormat="1" ht="15" customHeight="1" thickBot="1">
      <c r="A149" s="68" t="s">
        <v>41</v>
      </c>
      <c r="B149" s="69" t="s">
        <v>50</v>
      </c>
      <c r="C149" s="70">
        <v>966</v>
      </c>
      <c r="D149" s="71">
        <v>1003</v>
      </c>
      <c r="E149" s="71"/>
      <c r="F149" s="70"/>
      <c r="G149" s="70"/>
      <c r="H149" s="302">
        <f>H151</f>
        <v>521.3</v>
      </c>
      <c r="I149"/>
      <c r="J149" s="288"/>
    </row>
    <row r="150" spans="1:10" s="92" customFormat="1" ht="83.25" customHeight="1" thickBot="1">
      <c r="A150" s="38" t="s">
        <v>42</v>
      </c>
      <c r="B150" s="39" t="s">
        <v>311</v>
      </c>
      <c r="C150" s="40">
        <v>966</v>
      </c>
      <c r="D150" s="41">
        <v>1003</v>
      </c>
      <c r="E150" s="41" t="s">
        <v>115</v>
      </c>
      <c r="F150" s="40"/>
      <c r="G150" s="40"/>
      <c r="H150" s="298">
        <f>H151</f>
        <v>521.3</v>
      </c>
      <c r="I150"/>
      <c r="J150" s="288"/>
    </row>
    <row r="151" spans="1:10" s="92" customFormat="1" ht="24" customHeight="1">
      <c r="A151" s="8" t="s">
        <v>390</v>
      </c>
      <c r="B151" s="9" t="s">
        <v>313</v>
      </c>
      <c r="C151" s="28">
        <v>966</v>
      </c>
      <c r="D151" s="8">
        <v>1003</v>
      </c>
      <c r="E151" s="8" t="s">
        <v>115</v>
      </c>
      <c r="F151" s="28">
        <v>300</v>
      </c>
      <c r="G151" s="28"/>
      <c r="H151" s="299">
        <f>H152</f>
        <v>521.3</v>
      </c>
      <c r="I151"/>
      <c r="J151" s="288"/>
    </row>
    <row r="152" spans="1:12" s="92" customFormat="1" ht="21" customHeight="1" thickBot="1">
      <c r="A152" s="8"/>
      <c r="B152" s="34" t="s">
        <v>82</v>
      </c>
      <c r="C152" s="28">
        <v>966</v>
      </c>
      <c r="D152" s="8">
        <v>1003</v>
      </c>
      <c r="E152" s="8" t="s">
        <v>115</v>
      </c>
      <c r="F152" s="28">
        <v>310</v>
      </c>
      <c r="G152" s="28"/>
      <c r="H152" s="299">
        <v>521.3</v>
      </c>
      <c r="I152"/>
      <c r="J152" s="288"/>
      <c r="L152" s="291"/>
    </row>
    <row r="153" spans="1:10" s="92" customFormat="1" ht="21.75" customHeight="1" thickBot="1">
      <c r="A153" s="68" t="s">
        <v>370</v>
      </c>
      <c r="B153" s="69" t="s">
        <v>52</v>
      </c>
      <c r="C153" s="70">
        <v>966</v>
      </c>
      <c r="D153" s="71">
        <v>1004</v>
      </c>
      <c r="E153" s="71"/>
      <c r="F153" s="70"/>
      <c r="G153" s="70"/>
      <c r="H153" s="302">
        <f>H154+H158</f>
        <v>11087.5</v>
      </c>
      <c r="I153"/>
      <c r="J153" s="288"/>
    </row>
    <row r="154" spans="1:10" s="92" customFormat="1" ht="46.5" customHeight="1" thickBot="1">
      <c r="A154" s="38" t="s">
        <v>391</v>
      </c>
      <c r="B154" s="152" t="s">
        <v>318</v>
      </c>
      <c r="C154" s="40">
        <v>966</v>
      </c>
      <c r="D154" s="41">
        <v>1004</v>
      </c>
      <c r="E154" s="41" t="s">
        <v>139</v>
      </c>
      <c r="F154" s="40"/>
      <c r="G154" s="40"/>
      <c r="H154" s="298">
        <f>H155</f>
        <v>6709.2</v>
      </c>
      <c r="I154"/>
      <c r="J154" s="320"/>
    </row>
    <row r="155" spans="1:10" s="92" customFormat="1" ht="22.5" customHeight="1">
      <c r="A155" s="8" t="s">
        <v>392</v>
      </c>
      <c r="B155" s="9" t="s">
        <v>313</v>
      </c>
      <c r="C155" s="28">
        <v>966</v>
      </c>
      <c r="D155" s="8">
        <v>1004</v>
      </c>
      <c r="E155" s="8" t="s">
        <v>139</v>
      </c>
      <c r="F155" s="28">
        <v>300</v>
      </c>
      <c r="G155" s="28"/>
      <c r="H155" s="299">
        <f>H157+H156</f>
        <v>6709.2</v>
      </c>
      <c r="I155"/>
      <c r="J155" s="288"/>
    </row>
    <row r="156" spans="1:10" s="92" customFormat="1" ht="22.5" customHeight="1" thickBot="1">
      <c r="A156" s="8"/>
      <c r="B156" s="34" t="s">
        <v>82</v>
      </c>
      <c r="C156" s="28">
        <v>966</v>
      </c>
      <c r="D156" s="8">
        <v>1004</v>
      </c>
      <c r="E156" s="8" t="s">
        <v>139</v>
      </c>
      <c r="F156" s="28">
        <v>310</v>
      </c>
      <c r="G156" s="28"/>
      <c r="H156" s="299">
        <v>6709.2</v>
      </c>
      <c r="I156"/>
      <c r="J156" s="288"/>
    </row>
    <row r="157" spans="1:10" s="92" customFormat="1" ht="24.75" customHeight="1" hidden="1" thickBot="1">
      <c r="A157" s="8"/>
      <c r="B157" s="187" t="s">
        <v>337</v>
      </c>
      <c r="C157" s="28">
        <v>966</v>
      </c>
      <c r="D157" s="8">
        <v>1004</v>
      </c>
      <c r="E157" s="8" t="s">
        <v>139</v>
      </c>
      <c r="F157" s="28">
        <v>320</v>
      </c>
      <c r="G157" s="28"/>
      <c r="H157" s="299">
        <v>0</v>
      </c>
      <c r="I157"/>
      <c r="J157" s="288"/>
    </row>
    <row r="158" spans="1:10" s="92" customFormat="1" ht="37.5" customHeight="1" thickBot="1">
      <c r="A158" s="38" t="s">
        <v>371</v>
      </c>
      <c r="B158" s="152" t="s">
        <v>312</v>
      </c>
      <c r="C158" s="40">
        <v>966</v>
      </c>
      <c r="D158" s="41">
        <v>1004</v>
      </c>
      <c r="E158" s="41" t="s">
        <v>140</v>
      </c>
      <c r="F158" s="40"/>
      <c r="G158" s="40"/>
      <c r="H158" s="298">
        <f>H160</f>
        <v>4378.3</v>
      </c>
      <c r="I158"/>
      <c r="J158" s="320"/>
    </row>
    <row r="159" spans="1:10" s="92" customFormat="1" ht="18.75" customHeight="1">
      <c r="A159" s="8" t="s">
        <v>393</v>
      </c>
      <c r="B159" s="9" t="s">
        <v>313</v>
      </c>
      <c r="C159" s="28">
        <v>966</v>
      </c>
      <c r="D159" s="8">
        <v>1004</v>
      </c>
      <c r="E159" s="8" t="s">
        <v>140</v>
      </c>
      <c r="F159" s="28">
        <v>300</v>
      </c>
      <c r="G159" s="28"/>
      <c r="H159" s="299">
        <f>H160</f>
        <v>4378.3</v>
      </c>
      <c r="I159"/>
      <c r="J159" s="288"/>
    </row>
    <row r="160" spans="1:10" s="92" customFormat="1" ht="27" customHeight="1" thickBot="1">
      <c r="A160" s="8"/>
      <c r="B160" s="89" t="s">
        <v>632</v>
      </c>
      <c r="C160" s="28">
        <v>966</v>
      </c>
      <c r="D160" s="8">
        <v>1004</v>
      </c>
      <c r="E160" s="8" t="s">
        <v>140</v>
      </c>
      <c r="F160" s="28">
        <v>320</v>
      </c>
      <c r="G160" s="28"/>
      <c r="H160" s="299">
        <v>4378.3</v>
      </c>
      <c r="I160"/>
      <c r="J160" s="288"/>
    </row>
    <row r="161" spans="1:10" s="92" customFormat="1" ht="19.5" customHeight="1" thickBot="1">
      <c r="A161" s="80" t="s">
        <v>97</v>
      </c>
      <c r="B161" s="81" t="s">
        <v>53</v>
      </c>
      <c r="C161" s="82">
        <v>966</v>
      </c>
      <c r="D161" s="83">
        <v>1100</v>
      </c>
      <c r="E161" s="83"/>
      <c r="F161" s="82"/>
      <c r="G161" s="82"/>
      <c r="H161" s="310">
        <f>H162+H166</f>
        <v>242</v>
      </c>
      <c r="I161"/>
      <c r="J161" s="288"/>
    </row>
    <row r="162" spans="1:10" s="92" customFormat="1" ht="18" customHeight="1" thickBot="1">
      <c r="A162" s="68" t="s">
        <v>45</v>
      </c>
      <c r="B162" s="69" t="s">
        <v>324</v>
      </c>
      <c r="C162" s="70">
        <v>966</v>
      </c>
      <c r="D162" s="71" t="s">
        <v>303</v>
      </c>
      <c r="E162" s="71"/>
      <c r="F162" s="70"/>
      <c r="G162" s="70"/>
      <c r="H162" s="302">
        <f>H163</f>
        <v>12</v>
      </c>
      <c r="I162"/>
      <c r="J162" s="288"/>
    </row>
    <row r="163" spans="1:10" s="92" customFormat="1" ht="84.75" customHeight="1" thickBot="1">
      <c r="A163" s="38" t="s">
        <v>47</v>
      </c>
      <c r="B163" s="39" t="s">
        <v>418</v>
      </c>
      <c r="C163" s="40">
        <v>966</v>
      </c>
      <c r="D163" s="41" t="s">
        <v>303</v>
      </c>
      <c r="E163" s="41" t="s">
        <v>141</v>
      </c>
      <c r="F163" s="40"/>
      <c r="G163" s="40"/>
      <c r="H163" s="298">
        <f>H164</f>
        <v>12</v>
      </c>
      <c r="I163"/>
      <c r="J163" s="320"/>
    </row>
    <row r="164" spans="1:10" s="92" customFormat="1" ht="30" customHeight="1">
      <c r="A164" s="15" t="s">
        <v>284</v>
      </c>
      <c r="B164" s="89" t="s">
        <v>395</v>
      </c>
      <c r="C164" s="21">
        <v>966</v>
      </c>
      <c r="D164" s="15" t="s">
        <v>303</v>
      </c>
      <c r="E164" s="8" t="s">
        <v>141</v>
      </c>
      <c r="F164" s="21">
        <v>200</v>
      </c>
      <c r="G164" s="21"/>
      <c r="H164" s="299">
        <f>H165</f>
        <v>12</v>
      </c>
      <c r="I164"/>
      <c r="J164" s="288"/>
    </row>
    <row r="165" spans="1:11" s="92" customFormat="1" ht="29.25" customHeight="1" thickBot="1">
      <c r="A165" s="17"/>
      <c r="B165" s="6" t="s">
        <v>88</v>
      </c>
      <c r="C165" s="23">
        <v>966</v>
      </c>
      <c r="D165" s="17" t="s">
        <v>303</v>
      </c>
      <c r="E165" s="59" t="s">
        <v>141</v>
      </c>
      <c r="F165" s="23">
        <v>240</v>
      </c>
      <c r="G165" s="23"/>
      <c r="H165" s="305">
        <v>12</v>
      </c>
      <c r="I165"/>
      <c r="J165" s="288"/>
      <c r="K165" s="186"/>
    </row>
    <row r="166" spans="1:10" s="92" customFormat="1" ht="18" customHeight="1" thickBot="1">
      <c r="A166" s="68" t="s">
        <v>98</v>
      </c>
      <c r="B166" s="69" t="s">
        <v>55</v>
      </c>
      <c r="C166" s="70">
        <v>966</v>
      </c>
      <c r="D166" s="71" t="s">
        <v>308</v>
      </c>
      <c r="E166" s="71"/>
      <c r="F166" s="70"/>
      <c r="G166" s="70"/>
      <c r="H166" s="302">
        <f>H167</f>
        <v>230</v>
      </c>
      <c r="I166"/>
      <c r="J166" s="288"/>
    </row>
    <row r="167" spans="1:10" s="92" customFormat="1" ht="84" customHeight="1" thickBot="1">
      <c r="A167" s="38" t="s">
        <v>383</v>
      </c>
      <c r="B167" s="39" t="s">
        <v>418</v>
      </c>
      <c r="C167" s="40">
        <v>966</v>
      </c>
      <c r="D167" s="41" t="s">
        <v>308</v>
      </c>
      <c r="E167" s="41" t="s">
        <v>141</v>
      </c>
      <c r="F167" s="40"/>
      <c r="G167" s="40"/>
      <c r="H167" s="298">
        <f>H168</f>
        <v>230</v>
      </c>
      <c r="I167"/>
      <c r="J167" s="320"/>
    </row>
    <row r="168" spans="1:10" s="92" customFormat="1" ht="32.25" customHeight="1">
      <c r="A168" s="15" t="s">
        <v>394</v>
      </c>
      <c r="B168" s="89" t="s">
        <v>395</v>
      </c>
      <c r="C168" s="21">
        <v>966</v>
      </c>
      <c r="D168" s="15" t="s">
        <v>308</v>
      </c>
      <c r="E168" s="8" t="s">
        <v>141</v>
      </c>
      <c r="F168" s="21">
        <v>200</v>
      </c>
      <c r="G168" s="21"/>
      <c r="H168" s="300">
        <f>H169</f>
        <v>230</v>
      </c>
      <c r="I168"/>
      <c r="J168" s="288"/>
    </row>
    <row r="169" spans="1:10" s="92" customFormat="1" ht="25.5" customHeight="1" thickBot="1">
      <c r="A169" s="17"/>
      <c r="B169" s="6" t="s">
        <v>88</v>
      </c>
      <c r="C169" s="23">
        <v>966</v>
      </c>
      <c r="D169" s="17" t="s">
        <v>308</v>
      </c>
      <c r="E169" s="59" t="s">
        <v>141</v>
      </c>
      <c r="F169" s="23">
        <v>240</v>
      </c>
      <c r="G169" s="23"/>
      <c r="H169" s="305">
        <v>230</v>
      </c>
      <c r="I169"/>
      <c r="J169" s="288"/>
    </row>
    <row r="170" spans="1:8" ht="14.25" customHeight="1" thickBot="1">
      <c r="A170" s="74" t="s">
        <v>99</v>
      </c>
      <c r="B170" s="75" t="s">
        <v>58</v>
      </c>
      <c r="C170" s="76">
        <v>966</v>
      </c>
      <c r="D170" s="77">
        <v>1200</v>
      </c>
      <c r="E170" s="77"/>
      <c r="F170" s="76"/>
      <c r="G170" s="76"/>
      <c r="H170" s="306">
        <f>H171</f>
        <v>2335.2</v>
      </c>
    </row>
    <row r="171" spans="1:8" ht="17.25" customHeight="1" thickBot="1">
      <c r="A171" s="68" t="s">
        <v>49</v>
      </c>
      <c r="B171" s="69" t="s">
        <v>553</v>
      </c>
      <c r="C171" s="70">
        <v>966</v>
      </c>
      <c r="D171" s="71">
        <v>1202</v>
      </c>
      <c r="E171" s="71"/>
      <c r="F171" s="70"/>
      <c r="G171" s="70"/>
      <c r="H171" s="302">
        <f>H172</f>
        <v>2335.2</v>
      </c>
    </row>
    <row r="172" spans="1:10" ht="105.75" customHeight="1" thickBot="1">
      <c r="A172" s="38" t="s">
        <v>51</v>
      </c>
      <c r="B172" s="39" t="s">
        <v>329</v>
      </c>
      <c r="C172" s="40">
        <v>966</v>
      </c>
      <c r="D172" s="41">
        <v>1202</v>
      </c>
      <c r="E172" s="41" t="s">
        <v>116</v>
      </c>
      <c r="F172" s="40"/>
      <c r="G172" s="40"/>
      <c r="H172" s="298">
        <f>H173</f>
        <v>2335.2</v>
      </c>
      <c r="J172" s="320"/>
    </row>
    <row r="173" spans="1:8" ht="27.75" customHeight="1">
      <c r="A173" s="15" t="s">
        <v>384</v>
      </c>
      <c r="B173" s="89" t="s">
        <v>395</v>
      </c>
      <c r="C173" s="21">
        <v>966</v>
      </c>
      <c r="D173" s="15">
        <v>1202</v>
      </c>
      <c r="E173" s="8" t="s">
        <v>116</v>
      </c>
      <c r="F173" s="21">
        <v>200</v>
      </c>
      <c r="G173" s="21"/>
      <c r="H173" s="299">
        <f>H174</f>
        <v>2335.2</v>
      </c>
    </row>
    <row r="174" spans="1:8" ht="28.5" customHeight="1">
      <c r="A174" s="16"/>
      <c r="B174" s="5" t="s">
        <v>88</v>
      </c>
      <c r="C174" s="22">
        <v>966</v>
      </c>
      <c r="D174" s="16">
        <v>1202</v>
      </c>
      <c r="E174" s="1" t="s">
        <v>116</v>
      </c>
      <c r="F174" s="22">
        <v>240</v>
      </c>
      <c r="G174" s="22"/>
      <c r="H174" s="301">
        <v>2335.2</v>
      </c>
    </row>
    <row r="175" spans="1:11" ht="18.75" customHeight="1">
      <c r="A175" s="29"/>
      <c r="B175" s="30" t="s">
        <v>59</v>
      </c>
      <c r="C175" s="31"/>
      <c r="D175" s="31"/>
      <c r="E175" s="60"/>
      <c r="F175" s="31"/>
      <c r="G175" s="31"/>
      <c r="H175" s="311">
        <f>H12+H84+H110+H137+H148+H161+H170+H71</f>
        <v>170442.9</v>
      </c>
      <c r="K175" s="128"/>
    </row>
    <row r="176" spans="8:10" ht="12.75">
      <c r="H176" s="312">
        <v>170442.9</v>
      </c>
      <c r="J176" s="312"/>
    </row>
  </sheetData>
  <sheetProtection/>
  <autoFilter ref="A11:H177"/>
  <mergeCells count="1">
    <mergeCell ref="B3:H3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18.125" style="0" customWidth="1"/>
    <col min="2" max="2" width="32.125" style="0" customWidth="1"/>
    <col min="3" max="3" width="35.375" style="0" customWidth="1"/>
    <col min="4" max="4" width="26.00390625" style="0" customWidth="1"/>
    <col min="5" max="5" width="11.625" style="0" customWidth="1"/>
    <col min="6" max="6" width="29.50390625" style="0" hidden="1" customWidth="1"/>
    <col min="7" max="7" width="14.50390625" style="0" customWidth="1"/>
  </cols>
  <sheetData>
    <row r="1" spans="2:6" ht="64.5" customHeight="1">
      <c r="B1" s="511" t="s">
        <v>678</v>
      </c>
      <c r="C1" s="512"/>
      <c r="D1" s="512"/>
      <c r="E1" s="129"/>
      <c r="F1" s="129"/>
    </row>
    <row r="2" spans="2:6" ht="12.75">
      <c r="B2" s="129"/>
      <c r="C2" s="129"/>
      <c r="D2" s="129"/>
      <c r="E2" s="129"/>
      <c r="F2" s="129"/>
    </row>
    <row r="3" spans="1:6" ht="51" customHeight="1">
      <c r="A3" s="516" t="s">
        <v>619</v>
      </c>
      <c r="B3" s="516"/>
      <c r="C3" s="516"/>
      <c r="D3" s="516"/>
      <c r="E3" s="129"/>
      <c r="F3" s="129"/>
    </row>
    <row r="4" spans="2:6" ht="13.5" thickBot="1">
      <c r="B4" s="129"/>
      <c r="C4" s="129"/>
      <c r="D4" s="129"/>
      <c r="E4" s="129"/>
      <c r="F4" s="129"/>
    </row>
    <row r="5" spans="1:4" ht="41.25" customHeight="1">
      <c r="A5" s="172" t="s">
        <v>235</v>
      </c>
      <c r="B5" s="508" t="s">
        <v>237</v>
      </c>
      <c r="C5" s="508" t="s">
        <v>238</v>
      </c>
      <c r="D5" s="173" t="s">
        <v>239</v>
      </c>
    </row>
    <row r="6" spans="1:4" ht="18.75" customHeight="1">
      <c r="A6" s="174" t="s">
        <v>328</v>
      </c>
      <c r="B6" s="509"/>
      <c r="C6" s="509"/>
      <c r="D6" s="175" t="s">
        <v>240</v>
      </c>
    </row>
    <row r="7" spans="1:4" ht="28.5" customHeight="1" thickBot="1">
      <c r="A7" s="176" t="s">
        <v>236</v>
      </c>
      <c r="B7" s="510"/>
      <c r="C7" s="510"/>
      <c r="D7" s="177"/>
    </row>
    <row r="8" spans="1:4" ht="39" customHeight="1" thickBot="1">
      <c r="A8" s="178" t="s">
        <v>327</v>
      </c>
      <c r="B8" s="171" t="s">
        <v>241</v>
      </c>
      <c r="C8" s="179" t="s">
        <v>242</v>
      </c>
      <c r="D8" s="180">
        <f>D12-D13</f>
        <v>-25212.5</v>
      </c>
    </row>
    <row r="9" spans="1:4" ht="33.75" customHeight="1" thickBot="1">
      <c r="A9" s="178" t="s">
        <v>327</v>
      </c>
      <c r="B9" s="171" t="s">
        <v>243</v>
      </c>
      <c r="C9" s="179" t="s">
        <v>244</v>
      </c>
      <c r="D9" s="180">
        <f>D10</f>
        <v>145230.4</v>
      </c>
    </row>
    <row r="10" spans="1:4" ht="33.75" customHeight="1" thickBot="1">
      <c r="A10" s="178" t="s">
        <v>327</v>
      </c>
      <c r="B10" s="171" t="s">
        <v>245</v>
      </c>
      <c r="C10" s="179" t="s">
        <v>246</v>
      </c>
      <c r="D10" s="180">
        <f>D11</f>
        <v>145230.4</v>
      </c>
    </row>
    <row r="11" spans="1:4" ht="38.25" customHeight="1" thickBot="1">
      <c r="A11" s="178" t="s">
        <v>327</v>
      </c>
      <c r="B11" s="171" t="s">
        <v>247</v>
      </c>
      <c r="C11" s="179" t="s">
        <v>248</v>
      </c>
      <c r="D11" s="180">
        <f>D12</f>
        <v>145230.4</v>
      </c>
    </row>
    <row r="12" spans="1:4" ht="77.25" customHeight="1" thickBot="1">
      <c r="A12" s="181">
        <v>966</v>
      </c>
      <c r="B12" s="182" t="s">
        <v>249</v>
      </c>
      <c r="C12" s="183" t="s">
        <v>250</v>
      </c>
      <c r="D12" s="184">
        <f>'доходы 1'!E79</f>
        <v>145230.4</v>
      </c>
    </row>
    <row r="13" spans="1:4" ht="36" customHeight="1" thickBot="1">
      <c r="A13" s="178" t="s">
        <v>327</v>
      </c>
      <c r="B13" s="171" t="s">
        <v>251</v>
      </c>
      <c r="C13" s="179" t="s">
        <v>252</v>
      </c>
      <c r="D13" s="180">
        <f>D14</f>
        <v>170442.9</v>
      </c>
    </row>
    <row r="14" spans="1:4" ht="35.25" customHeight="1" thickBot="1">
      <c r="A14" s="178" t="s">
        <v>327</v>
      </c>
      <c r="B14" s="171" t="s">
        <v>253</v>
      </c>
      <c r="C14" s="179" t="s">
        <v>254</v>
      </c>
      <c r="D14" s="180">
        <f>D15</f>
        <v>170442.9</v>
      </c>
    </row>
    <row r="15" spans="1:4" ht="36.75" customHeight="1" thickBot="1">
      <c r="A15" s="178" t="s">
        <v>327</v>
      </c>
      <c r="B15" s="171" t="s">
        <v>255</v>
      </c>
      <c r="C15" s="179" t="s">
        <v>256</v>
      </c>
      <c r="D15" s="180">
        <f>D16</f>
        <v>170442.9</v>
      </c>
    </row>
    <row r="16" spans="1:4" ht="72.75" customHeight="1" thickBot="1">
      <c r="A16" s="181">
        <v>966</v>
      </c>
      <c r="B16" s="182" t="s">
        <v>257</v>
      </c>
      <c r="C16" s="183" t="s">
        <v>258</v>
      </c>
      <c r="D16" s="184">
        <f>'ассигнов 3'!H175</f>
        <v>170442.9</v>
      </c>
    </row>
    <row r="17" spans="1:4" ht="45" customHeight="1" thickBot="1">
      <c r="A17" s="513" t="s">
        <v>314</v>
      </c>
      <c r="B17" s="514"/>
      <c r="C17" s="515"/>
      <c r="D17" s="185">
        <f>D8</f>
        <v>-25212.5</v>
      </c>
    </row>
  </sheetData>
  <sheetProtection/>
  <mergeCells count="5">
    <mergeCell ref="B5:B7"/>
    <mergeCell ref="C5:C7"/>
    <mergeCell ref="B1:D1"/>
    <mergeCell ref="A17:C17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SheetLayoutView="100" zoomScalePageLayoutView="0" workbookViewId="0" topLeftCell="A1">
      <selection activeCell="A5" sqref="A5:C6"/>
    </sheetView>
  </sheetViews>
  <sheetFormatPr defaultColWidth="9.00390625" defaultRowHeight="12.75"/>
  <cols>
    <col min="1" max="1" width="4.50390625" style="0" customWidth="1"/>
    <col min="2" max="2" width="28.375" style="0" customWidth="1"/>
    <col min="3" max="3" width="51.50390625" style="0" customWidth="1"/>
  </cols>
  <sheetData>
    <row r="1" ht="13.5">
      <c r="C1" s="227" t="s">
        <v>432</v>
      </c>
    </row>
    <row r="2" spans="2:3" ht="12.75">
      <c r="B2" s="517" t="s">
        <v>679</v>
      </c>
      <c r="C2" s="518"/>
    </row>
    <row r="3" spans="2:3" ht="23.25" customHeight="1">
      <c r="B3" s="518"/>
      <c r="C3" s="518"/>
    </row>
    <row r="4" spans="2:3" ht="31.5" customHeight="1">
      <c r="B4" s="518"/>
      <c r="C4" s="518"/>
    </row>
    <row r="5" spans="1:3" ht="15.75" customHeight="1">
      <c r="A5" s="519" t="s">
        <v>315</v>
      </c>
      <c r="B5" s="520"/>
      <c r="C5" s="520"/>
    </row>
    <row r="6" spans="1:3" ht="15.75" customHeight="1" thickBot="1">
      <c r="A6" s="520"/>
      <c r="B6" s="520"/>
      <c r="C6" s="520"/>
    </row>
    <row r="7" spans="1:3" ht="45.75" customHeight="1" thickBot="1">
      <c r="A7" s="167" t="s">
        <v>227</v>
      </c>
      <c r="B7" s="168" t="s">
        <v>317</v>
      </c>
      <c r="C7" s="169" t="s">
        <v>316</v>
      </c>
    </row>
    <row r="8" spans="1:3" ht="32.25" customHeight="1" thickBot="1">
      <c r="A8" s="170">
        <v>1</v>
      </c>
      <c r="B8" s="170">
        <v>182</v>
      </c>
      <c r="C8" s="171" t="s">
        <v>259</v>
      </c>
    </row>
    <row r="9" spans="1:3" ht="14.25" hidden="1" thickBot="1">
      <c r="A9" s="170"/>
      <c r="B9" s="171"/>
      <c r="C9" s="171"/>
    </row>
    <row r="10" spans="1:3" ht="14.25" hidden="1" thickBot="1">
      <c r="A10" s="170"/>
      <c r="B10" s="171"/>
      <c r="C10" s="171"/>
    </row>
    <row r="11" spans="1:3" ht="14.25" hidden="1" thickBot="1">
      <c r="A11" s="170"/>
      <c r="B11" s="171"/>
      <c r="C11" s="171"/>
    </row>
    <row r="12" spans="1:3" ht="24.75" customHeight="1" thickBot="1">
      <c r="A12" s="170">
        <v>2</v>
      </c>
      <c r="B12" s="171">
        <v>867</v>
      </c>
      <c r="C12" s="171" t="s">
        <v>437</v>
      </c>
    </row>
    <row r="13" spans="1:3" ht="14.25" hidden="1" thickBot="1">
      <c r="A13" s="170"/>
      <c r="B13" s="171"/>
      <c r="C13" s="171"/>
    </row>
    <row r="14" spans="1:3" ht="30.75" customHeight="1" thickBot="1">
      <c r="A14" s="170">
        <v>3</v>
      </c>
      <c r="B14" s="171">
        <v>966</v>
      </c>
      <c r="C14" s="171" t="s">
        <v>561</v>
      </c>
    </row>
    <row r="15" ht="13.5">
      <c r="C15" s="227"/>
    </row>
    <row r="16" spans="1:3" ht="12.75">
      <c r="A16" s="519" t="s">
        <v>660</v>
      </c>
      <c r="B16" s="521"/>
      <c r="C16" s="521"/>
    </row>
    <row r="17" spans="1:3" ht="23.25" customHeight="1">
      <c r="A17" s="521"/>
      <c r="B17" s="521"/>
      <c r="C17" s="521"/>
    </row>
    <row r="18" spans="1:3" ht="9.75" customHeight="1">
      <c r="A18" s="521"/>
      <c r="B18" s="521"/>
      <c r="C18" s="521"/>
    </row>
    <row r="19" spans="1:3" ht="15.75" customHeight="1">
      <c r="A19" s="521"/>
      <c r="B19" s="521"/>
      <c r="C19" s="521"/>
    </row>
    <row r="20" spans="1:3" ht="15.75" customHeight="1" thickBot="1">
      <c r="A20" s="522"/>
      <c r="B20" s="522"/>
      <c r="C20" s="522"/>
    </row>
    <row r="21" spans="1:3" ht="45.75" customHeight="1" thickBot="1">
      <c r="A21" s="167" t="s">
        <v>227</v>
      </c>
      <c r="B21" s="168" t="s">
        <v>317</v>
      </c>
      <c r="C21" s="169" t="s">
        <v>316</v>
      </c>
    </row>
    <row r="22" spans="1:3" ht="14.25" hidden="1" thickBot="1">
      <c r="A22" s="170"/>
      <c r="B22" s="171"/>
      <c r="C22" s="171"/>
    </row>
    <row r="23" spans="1:3" ht="30.75" customHeight="1" thickBot="1">
      <c r="A23" s="170">
        <v>1</v>
      </c>
      <c r="B23" s="171">
        <v>966</v>
      </c>
      <c r="C23" s="171" t="s">
        <v>561</v>
      </c>
    </row>
  </sheetData>
  <sheetProtection/>
  <mergeCells count="3">
    <mergeCell ref="B2:C4"/>
    <mergeCell ref="A5:C6"/>
    <mergeCell ref="A16:C2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115" zoomScaleNormal="115" zoomScaleSheetLayoutView="115" zoomScalePageLayoutView="0" workbookViewId="0" topLeftCell="A1">
      <selection activeCell="B9" sqref="B9:H9"/>
    </sheetView>
  </sheetViews>
  <sheetFormatPr defaultColWidth="9.00390625" defaultRowHeight="12.75"/>
  <cols>
    <col min="1" max="1" width="6.625" style="12" customWidth="1"/>
    <col min="2" max="2" width="55.875" style="2" customWidth="1"/>
    <col min="3" max="3" width="6.125" style="10" hidden="1" customWidth="1"/>
    <col min="4" max="4" width="9.50390625" style="10" customWidth="1"/>
    <col min="5" max="5" width="10.625" style="61" hidden="1" customWidth="1"/>
    <col min="6" max="6" width="6.125" style="10" hidden="1" customWidth="1"/>
    <col min="7" max="7" width="7.50390625" style="10" hidden="1" customWidth="1"/>
    <col min="8" max="8" width="21.50390625" style="35" customWidth="1"/>
    <col min="9" max="9" width="0" style="107" hidden="1" customWidth="1"/>
    <col min="10" max="10" width="11.00390625" style="0" hidden="1" customWidth="1"/>
    <col min="11" max="11" width="11.50390625" style="0" hidden="1" customWidth="1"/>
    <col min="12" max="12" width="9.625" style="0" customWidth="1"/>
  </cols>
  <sheetData>
    <row r="1" spans="1:8" ht="13.5">
      <c r="A1" s="97"/>
      <c r="B1" s="160"/>
      <c r="C1" s="160"/>
      <c r="D1" s="161"/>
      <c r="E1" s="162"/>
      <c r="F1" s="162"/>
      <c r="G1" s="162"/>
      <c r="H1" s="95" t="s">
        <v>534</v>
      </c>
    </row>
    <row r="2" spans="1:13" ht="12.75" customHeight="1">
      <c r="A2" s="97"/>
      <c r="B2" s="160"/>
      <c r="C2" s="160"/>
      <c r="D2" s="161"/>
      <c r="E2" s="162"/>
      <c r="F2" s="162"/>
      <c r="G2" s="162"/>
      <c r="H2" s="292" t="s">
        <v>677</v>
      </c>
      <c r="M2" s="288"/>
    </row>
    <row r="3" spans="1:13" ht="13.5" hidden="1">
      <c r="A3" s="101"/>
      <c r="B3" s="163"/>
      <c r="C3" s="160"/>
      <c r="D3" s="161"/>
      <c r="E3" s="162"/>
      <c r="F3" s="162"/>
      <c r="G3" s="162"/>
      <c r="H3" s="292"/>
      <c r="M3" s="288"/>
    </row>
    <row r="4" spans="1:13" ht="42.75" customHeight="1">
      <c r="A4" s="101"/>
      <c r="B4" s="506" t="s">
        <v>618</v>
      </c>
      <c r="C4" s="524"/>
      <c r="D4" s="524"/>
      <c r="E4" s="524"/>
      <c r="F4" s="524"/>
      <c r="G4" s="524"/>
      <c r="H4" s="524"/>
      <c r="M4" s="288"/>
    </row>
    <row r="5" spans="1:8" ht="13.5">
      <c r="A5" s="101"/>
      <c r="B5" s="106"/>
      <c r="C5" s="97"/>
      <c r="E5"/>
      <c r="F5"/>
      <c r="G5"/>
      <c r="H5" s="96"/>
    </row>
    <row r="6" spans="1:8" ht="15" customHeight="1">
      <c r="A6" s="101"/>
      <c r="B6" s="507" t="s">
        <v>136</v>
      </c>
      <c r="C6" s="507"/>
      <c r="D6" s="507"/>
      <c r="E6" s="507"/>
      <c r="F6" s="507"/>
      <c r="G6" s="507"/>
      <c r="H6" s="507"/>
    </row>
    <row r="7" spans="1:12" s="92" customFormat="1" ht="12.75" customHeight="1">
      <c r="A7" s="103"/>
      <c r="B7" s="507" t="s">
        <v>620</v>
      </c>
      <c r="C7" s="507"/>
      <c r="D7" s="507"/>
      <c r="E7" s="507"/>
      <c r="F7" s="507"/>
      <c r="G7" s="507"/>
      <c r="H7" s="507"/>
      <c r="I7" s="107"/>
      <c r="J7"/>
      <c r="K7"/>
      <c r="L7"/>
    </row>
    <row r="8" spans="1:12" s="92" customFormat="1" ht="12.75">
      <c r="A8" s="105"/>
      <c r="B8" s="507" t="s">
        <v>621</v>
      </c>
      <c r="C8" s="507"/>
      <c r="D8" s="507"/>
      <c r="E8" s="507"/>
      <c r="F8" s="507"/>
      <c r="G8" s="507"/>
      <c r="H8" s="507"/>
      <c r="I8" s="107"/>
      <c r="J8"/>
      <c r="K8"/>
      <c r="L8"/>
    </row>
    <row r="9" spans="1:12" s="92" customFormat="1" ht="12.75">
      <c r="A9" s="13"/>
      <c r="B9" s="525" t="s">
        <v>368</v>
      </c>
      <c r="C9" s="525"/>
      <c r="D9" s="525"/>
      <c r="E9" s="525"/>
      <c r="F9" s="525"/>
      <c r="G9" s="525"/>
      <c r="H9" s="525"/>
      <c r="I9" s="107"/>
      <c r="J9"/>
      <c r="K9"/>
      <c r="L9"/>
    </row>
    <row r="10" spans="1:12" s="92" customFormat="1" ht="13.5" thickBot="1">
      <c r="A10" s="13"/>
      <c r="B10" s="523" t="s">
        <v>468</v>
      </c>
      <c r="C10" s="523"/>
      <c r="D10" s="523"/>
      <c r="E10" s="523"/>
      <c r="F10" s="523"/>
      <c r="G10" s="523"/>
      <c r="H10" s="523"/>
      <c r="I10" s="107"/>
      <c r="J10"/>
      <c r="K10"/>
      <c r="L10"/>
    </row>
    <row r="11" spans="1:12" s="92" customFormat="1" ht="27.75" customHeight="1" thickBot="1">
      <c r="A11" s="200" t="s">
        <v>60</v>
      </c>
      <c r="B11" s="201" t="s">
        <v>61</v>
      </c>
      <c r="C11" s="202" t="s">
        <v>62</v>
      </c>
      <c r="D11" s="203" t="s">
        <v>125</v>
      </c>
      <c r="E11" s="204" t="s">
        <v>63</v>
      </c>
      <c r="F11" s="202" t="s">
        <v>126</v>
      </c>
      <c r="G11" s="202" t="s">
        <v>128</v>
      </c>
      <c r="H11" s="205" t="s">
        <v>127</v>
      </c>
      <c r="I11" s="107"/>
      <c r="J11"/>
      <c r="K11"/>
      <c r="L11"/>
    </row>
    <row r="12" spans="1:12" s="92" customFormat="1" ht="13.5" thickBot="1">
      <c r="A12" s="109" t="s">
        <v>0</v>
      </c>
      <c r="B12" s="198" t="s">
        <v>1</v>
      </c>
      <c r="C12" s="111">
        <v>928</v>
      </c>
      <c r="D12" s="109" t="s">
        <v>65</v>
      </c>
      <c r="E12" s="109"/>
      <c r="F12" s="111"/>
      <c r="G12" s="111"/>
      <c r="H12" s="199">
        <f>H13+H17+H32+H61+H65+H52</f>
        <v>44274.3</v>
      </c>
      <c r="I12" s="107"/>
      <c r="J12"/>
      <c r="K12"/>
      <c r="L12"/>
    </row>
    <row r="13" spans="1:12" s="401" customFormat="1" ht="21" thickBot="1">
      <c r="A13" s="394" t="s">
        <v>2</v>
      </c>
      <c r="B13" s="395" t="s">
        <v>3</v>
      </c>
      <c r="C13" s="396">
        <v>928</v>
      </c>
      <c r="D13" s="397" t="s">
        <v>64</v>
      </c>
      <c r="E13" s="397"/>
      <c r="F13" s="396"/>
      <c r="G13" s="396"/>
      <c r="H13" s="398">
        <f>'ассигнов 3'!H13</f>
        <v>1383</v>
      </c>
      <c r="I13" s="399"/>
      <c r="J13" s="400"/>
      <c r="K13" s="400"/>
      <c r="L13" s="400"/>
    </row>
    <row r="14" spans="1:12" s="401" customFormat="1" ht="17.25" customHeight="1" hidden="1" thickBot="1">
      <c r="A14" s="394" t="s">
        <v>4</v>
      </c>
      <c r="B14" s="395" t="s">
        <v>5</v>
      </c>
      <c r="C14" s="402">
        <v>928</v>
      </c>
      <c r="D14" s="403" t="s">
        <v>64</v>
      </c>
      <c r="E14" s="402" t="s">
        <v>104</v>
      </c>
      <c r="F14" s="402"/>
      <c r="G14" s="402"/>
      <c r="H14" s="404">
        <f>H15</f>
        <v>1224.7</v>
      </c>
      <c r="I14" s="399"/>
      <c r="J14" s="400"/>
      <c r="K14" s="400"/>
      <c r="L14" s="400"/>
    </row>
    <row r="15" spans="1:12" s="401" customFormat="1" ht="58.5" customHeight="1" hidden="1">
      <c r="A15" s="405" t="s">
        <v>86</v>
      </c>
      <c r="B15" s="406" t="s">
        <v>85</v>
      </c>
      <c r="C15" s="407">
        <v>928</v>
      </c>
      <c r="D15" s="405" t="s">
        <v>64</v>
      </c>
      <c r="E15" s="408" t="s">
        <v>104</v>
      </c>
      <c r="F15" s="407">
        <v>100</v>
      </c>
      <c r="G15" s="407" t="s">
        <v>67</v>
      </c>
      <c r="H15" s="409">
        <f>H16</f>
        <v>1224.7</v>
      </c>
      <c r="I15" s="399"/>
      <c r="J15" s="400"/>
      <c r="K15" s="400"/>
      <c r="L15" s="400"/>
    </row>
    <row r="16" spans="1:12" s="401" customFormat="1" ht="27" customHeight="1" hidden="1" thickBot="1">
      <c r="A16" s="405"/>
      <c r="B16" s="410" t="s">
        <v>6</v>
      </c>
      <c r="C16" s="407">
        <v>928</v>
      </c>
      <c r="D16" s="405" t="s">
        <v>64</v>
      </c>
      <c r="E16" s="411" t="s">
        <v>104</v>
      </c>
      <c r="F16" s="407">
        <v>120</v>
      </c>
      <c r="G16" s="407"/>
      <c r="H16" s="409">
        <f>942.5+282.2</f>
        <v>1224.7</v>
      </c>
      <c r="I16" s="399"/>
      <c r="J16" s="400"/>
      <c r="K16" s="400"/>
      <c r="L16" s="400"/>
    </row>
    <row r="17" spans="1:9" s="400" customFormat="1" ht="23.25" customHeight="1" thickBot="1">
      <c r="A17" s="394" t="s">
        <v>7</v>
      </c>
      <c r="B17" s="412" t="s">
        <v>8</v>
      </c>
      <c r="C17" s="396">
        <v>928</v>
      </c>
      <c r="D17" s="397" t="s">
        <v>66</v>
      </c>
      <c r="E17" s="397"/>
      <c r="F17" s="396"/>
      <c r="G17" s="396"/>
      <c r="H17" s="398">
        <f>'ассигнов 3'!H17</f>
        <v>2834.6</v>
      </c>
      <c r="I17" s="399"/>
    </row>
    <row r="18" spans="1:9" s="400" customFormat="1" ht="28.5" customHeight="1" hidden="1" thickBot="1">
      <c r="A18" s="394" t="s">
        <v>83</v>
      </c>
      <c r="B18" s="412" t="s">
        <v>10</v>
      </c>
      <c r="C18" s="402">
        <v>928</v>
      </c>
      <c r="D18" s="403" t="s">
        <v>66</v>
      </c>
      <c r="E18" s="403" t="s">
        <v>105</v>
      </c>
      <c r="F18" s="402"/>
      <c r="G18" s="402"/>
      <c r="H18" s="404">
        <f>H19</f>
        <v>234</v>
      </c>
      <c r="I18" s="399"/>
    </row>
    <row r="19" spans="1:9" s="400" customFormat="1" ht="30" hidden="1">
      <c r="A19" s="405" t="s">
        <v>87</v>
      </c>
      <c r="B19" s="413" t="s">
        <v>85</v>
      </c>
      <c r="C19" s="407">
        <v>928</v>
      </c>
      <c r="D19" s="405" t="s">
        <v>66</v>
      </c>
      <c r="E19" s="408" t="s">
        <v>105</v>
      </c>
      <c r="F19" s="407">
        <v>100</v>
      </c>
      <c r="G19" s="407"/>
      <c r="H19" s="409">
        <f>H20</f>
        <v>234</v>
      </c>
      <c r="I19" s="399"/>
    </row>
    <row r="20" spans="1:9" s="400" customFormat="1" ht="30" customHeight="1" hidden="1" thickBot="1">
      <c r="A20" s="405"/>
      <c r="B20" s="410" t="s">
        <v>6</v>
      </c>
      <c r="C20" s="407">
        <v>928</v>
      </c>
      <c r="D20" s="405" t="s">
        <v>66</v>
      </c>
      <c r="E20" s="405" t="s">
        <v>105</v>
      </c>
      <c r="F20" s="407">
        <v>120</v>
      </c>
      <c r="G20" s="407"/>
      <c r="H20" s="409">
        <f>234</f>
        <v>234</v>
      </c>
      <c r="I20" s="399"/>
    </row>
    <row r="21" spans="1:14" s="400" customFormat="1" ht="27" customHeight="1" hidden="1" thickBot="1">
      <c r="A21" s="394" t="s">
        <v>9</v>
      </c>
      <c r="B21" s="412" t="s">
        <v>12</v>
      </c>
      <c r="C21" s="402">
        <v>928</v>
      </c>
      <c r="D21" s="403" t="s">
        <v>66</v>
      </c>
      <c r="E21" s="403" t="s">
        <v>107</v>
      </c>
      <c r="F21" s="402"/>
      <c r="G21" s="402"/>
      <c r="H21" s="404">
        <f>H22+H24+H26</f>
        <v>8270.3</v>
      </c>
      <c r="I21" s="399"/>
      <c r="N21" s="414"/>
    </row>
    <row r="22" spans="1:9" s="400" customFormat="1" ht="56.25" customHeight="1" hidden="1">
      <c r="A22" s="405" t="s">
        <v>11</v>
      </c>
      <c r="B22" s="413" t="s">
        <v>85</v>
      </c>
      <c r="C22" s="407">
        <v>928</v>
      </c>
      <c r="D22" s="405" t="s">
        <v>66</v>
      </c>
      <c r="E22" s="408" t="s">
        <v>107</v>
      </c>
      <c r="F22" s="407">
        <v>100</v>
      </c>
      <c r="G22" s="407"/>
      <c r="H22" s="409">
        <f>H23</f>
        <v>4490.8</v>
      </c>
      <c r="I22" s="399"/>
    </row>
    <row r="23" spans="1:9" s="400" customFormat="1" ht="28.5" customHeight="1" hidden="1">
      <c r="A23" s="405"/>
      <c r="B23" s="410" t="s">
        <v>6</v>
      </c>
      <c r="C23" s="407">
        <v>928</v>
      </c>
      <c r="D23" s="405" t="s">
        <v>66</v>
      </c>
      <c r="E23" s="411" t="s">
        <v>107</v>
      </c>
      <c r="F23" s="407">
        <v>120</v>
      </c>
      <c r="G23" s="407"/>
      <c r="H23" s="409">
        <f>603.2+182.2+3705.4</f>
        <v>4490.8</v>
      </c>
      <c r="I23" s="399"/>
    </row>
    <row r="24" spans="1:9" s="400" customFormat="1" ht="36" customHeight="1" hidden="1">
      <c r="A24" s="411" t="s">
        <v>121</v>
      </c>
      <c r="B24" s="415" t="s">
        <v>24</v>
      </c>
      <c r="C24" s="416">
        <v>928</v>
      </c>
      <c r="D24" s="411" t="s">
        <v>66</v>
      </c>
      <c r="E24" s="405" t="s">
        <v>107</v>
      </c>
      <c r="F24" s="416">
        <v>200</v>
      </c>
      <c r="G24" s="416"/>
      <c r="H24" s="417">
        <f>H25</f>
        <v>579</v>
      </c>
      <c r="I24" s="399"/>
    </row>
    <row r="25" spans="1:9" s="400" customFormat="1" ht="28.5" customHeight="1" hidden="1">
      <c r="A25" s="411"/>
      <c r="B25" s="418" t="s">
        <v>88</v>
      </c>
      <c r="C25" s="416">
        <v>928</v>
      </c>
      <c r="D25" s="411" t="s">
        <v>66</v>
      </c>
      <c r="E25" s="411" t="s">
        <v>107</v>
      </c>
      <c r="F25" s="416">
        <v>240</v>
      </c>
      <c r="G25" s="416"/>
      <c r="H25" s="419">
        <f>74.4+38.2+2.5+11.4+64.8+8.4+4.2+30+2.5+14.5+17+75.1+23.8+10+202.2</f>
        <v>579</v>
      </c>
      <c r="I25" s="399"/>
    </row>
    <row r="26" spans="1:12" s="401" customFormat="1" ht="18" customHeight="1" hidden="1">
      <c r="A26" s="411" t="s">
        <v>338</v>
      </c>
      <c r="B26" s="418" t="s">
        <v>89</v>
      </c>
      <c r="C26" s="416">
        <v>928</v>
      </c>
      <c r="D26" s="411" t="s">
        <v>66</v>
      </c>
      <c r="E26" s="411" t="s">
        <v>107</v>
      </c>
      <c r="F26" s="416">
        <v>800</v>
      </c>
      <c r="G26" s="416"/>
      <c r="H26" s="419">
        <f>H28+H27</f>
        <v>3200.5</v>
      </c>
      <c r="I26" s="399"/>
      <c r="J26" s="400"/>
      <c r="K26" s="400"/>
      <c r="L26" s="400"/>
    </row>
    <row r="27" spans="1:12" s="401" customFormat="1" ht="30" hidden="1">
      <c r="A27" s="420"/>
      <c r="B27" s="421" t="s">
        <v>332</v>
      </c>
      <c r="C27" s="407"/>
      <c r="D27" s="405" t="s">
        <v>66</v>
      </c>
      <c r="E27" s="405" t="s">
        <v>106</v>
      </c>
      <c r="F27" s="407">
        <v>830</v>
      </c>
      <c r="G27" s="422"/>
      <c r="H27" s="423">
        <v>3200</v>
      </c>
      <c r="I27" s="399"/>
      <c r="J27" s="400"/>
      <c r="K27" s="400"/>
      <c r="L27" s="400"/>
    </row>
    <row r="28" spans="1:13" s="401" customFormat="1" ht="16.5" customHeight="1" hidden="1" thickBot="1">
      <c r="A28" s="420"/>
      <c r="B28" s="421" t="s">
        <v>14</v>
      </c>
      <c r="C28" s="422">
        <v>928</v>
      </c>
      <c r="D28" s="420" t="s">
        <v>66</v>
      </c>
      <c r="E28" s="420" t="s">
        <v>107</v>
      </c>
      <c r="F28" s="422">
        <v>850</v>
      </c>
      <c r="G28" s="422"/>
      <c r="H28" s="423">
        <f>0.5</f>
        <v>0.5</v>
      </c>
      <c r="I28" s="399"/>
      <c r="J28" s="400"/>
      <c r="K28" s="400"/>
      <c r="L28" s="400"/>
      <c r="M28" s="400"/>
    </row>
    <row r="29" spans="1:12" s="401" customFormat="1" ht="17.25" customHeight="1" hidden="1" thickBot="1">
      <c r="A29" s="394" t="s">
        <v>84</v>
      </c>
      <c r="B29" s="412" t="s">
        <v>13</v>
      </c>
      <c r="C29" s="402">
        <v>928</v>
      </c>
      <c r="D29" s="403" t="s">
        <v>66</v>
      </c>
      <c r="E29" s="403" t="s">
        <v>106</v>
      </c>
      <c r="F29" s="402"/>
      <c r="G29" s="402"/>
      <c r="H29" s="424">
        <f>H30</f>
        <v>86</v>
      </c>
      <c r="I29" s="399"/>
      <c r="J29" s="400"/>
      <c r="K29" s="400"/>
      <c r="L29" s="400"/>
    </row>
    <row r="30" spans="1:12" s="401" customFormat="1" ht="18" customHeight="1" hidden="1">
      <c r="A30" s="405" t="s">
        <v>123</v>
      </c>
      <c r="B30" s="413" t="s">
        <v>89</v>
      </c>
      <c r="C30" s="407">
        <v>928</v>
      </c>
      <c r="D30" s="405" t="s">
        <v>66</v>
      </c>
      <c r="E30" s="405" t="s">
        <v>106</v>
      </c>
      <c r="F30" s="407">
        <v>800</v>
      </c>
      <c r="G30" s="407"/>
      <c r="H30" s="425">
        <f>H31</f>
        <v>86</v>
      </c>
      <c r="I30" s="399"/>
      <c r="J30" s="400"/>
      <c r="K30" s="400"/>
      <c r="L30" s="400"/>
    </row>
    <row r="31" spans="1:13" s="401" customFormat="1" ht="16.5" customHeight="1" hidden="1" thickBot="1">
      <c r="A31" s="411"/>
      <c r="B31" s="418" t="s">
        <v>14</v>
      </c>
      <c r="C31" s="416">
        <v>928</v>
      </c>
      <c r="D31" s="411" t="s">
        <v>66</v>
      </c>
      <c r="E31" s="411" t="s">
        <v>106</v>
      </c>
      <c r="F31" s="416">
        <v>850</v>
      </c>
      <c r="G31" s="416"/>
      <c r="H31" s="419">
        <f>84+2</f>
        <v>86</v>
      </c>
      <c r="I31" s="399"/>
      <c r="J31" s="400"/>
      <c r="K31" s="400"/>
      <c r="L31" s="400"/>
      <c r="M31" s="400"/>
    </row>
    <row r="32" spans="1:12" s="401" customFormat="1" ht="33.75" customHeight="1" thickBot="1">
      <c r="A32" s="394" t="s">
        <v>201</v>
      </c>
      <c r="B32" s="412" t="s">
        <v>16</v>
      </c>
      <c r="C32" s="402">
        <v>966</v>
      </c>
      <c r="D32" s="403" t="s">
        <v>69</v>
      </c>
      <c r="E32" s="403"/>
      <c r="F32" s="402"/>
      <c r="G32" s="402"/>
      <c r="H32" s="404">
        <f>'ассигнов 3'!H29</f>
        <v>28961.9</v>
      </c>
      <c r="I32" s="399"/>
      <c r="J32" s="400"/>
      <c r="K32" s="400"/>
      <c r="L32" s="400"/>
    </row>
    <row r="33" spans="1:12" s="401" customFormat="1" ht="33" customHeight="1" hidden="1" thickBot="1">
      <c r="A33" s="394" t="s">
        <v>17</v>
      </c>
      <c r="B33" s="412" t="s">
        <v>18</v>
      </c>
      <c r="C33" s="402">
        <v>966</v>
      </c>
      <c r="D33" s="403" t="s">
        <v>69</v>
      </c>
      <c r="E33" s="403" t="s">
        <v>108</v>
      </c>
      <c r="F33" s="402"/>
      <c r="G33" s="402"/>
      <c r="H33" s="404">
        <f>H35</f>
        <v>1224.7</v>
      </c>
      <c r="I33" s="399"/>
      <c r="J33" s="400"/>
      <c r="K33" s="400"/>
      <c r="L33" s="400"/>
    </row>
    <row r="34" spans="1:12" s="401" customFormat="1" ht="56.25" customHeight="1" hidden="1">
      <c r="A34" s="405" t="s">
        <v>19</v>
      </c>
      <c r="B34" s="413" t="s">
        <v>85</v>
      </c>
      <c r="C34" s="407">
        <v>966</v>
      </c>
      <c r="D34" s="405" t="s">
        <v>69</v>
      </c>
      <c r="E34" s="405" t="s">
        <v>108</v>
      </c>
      <c r="F34" s="407">
        <v>100</v>
      </c>
      <c r="G34" s="407"/>
      <c r="H34" s="409">
        <f>H35</f>
        <v>1224.7</v>
      </c>
      <c r="I34" s="399"/>
      <c r="J34" s="400"/>
      <c r="K34" s="400"/>
      <c r="L34" s="400"/>
    </row>
    <row r="35" spans="1:9" s="400" customFormat="1" ht="31.5" customHeight="1" hidden="1" thickBot="1">
      <c r="A35" s="411"/>
      <c r="B35" s="410" t="s">
        <v>6</v>
      </c>
      <c r="C35" s="416">
        <v>966</v>
      </c>
      <c r="D35" s="411" t="s">
        <v>69</v>
      </c>
      <c r="E35" s="405" t="s">
        <v>108</v>
      </c>
      <c r="F35" s="416">
        <v>120</v>
      </c>
      <c r="G35" s="416"/>
      <c r="H35" s="417">
        <f>942.5+282.2</f>
        <v>1224.7</v>
      </c>
      <c r="I35" s="399"/>
    </row>
    <row r="36" spans="1:9" s="400" customFormat="1" ht="21" hidden="1" thickBot="1">
      <c r="A36" s="394" t="s">
        <v>20</v>
      </c>
      <c r="B36" s="412" t="s">
        <v>21</v>
      </c>
      <c r="C36" s="402">
        <v>966</v>
      </c>
      <c r="D36" s="403" t="s">
        <v>69</v>
      </c>
      <c r="E36" s="403" t="s">
        <v>109</v>
      </c>
      <c r="F36" s="402"/>
      <c r="G36" s="402"/>
      <c r="H36" s="404">
        <f>H37+H39+H41</f>
        <v>19749.5</v>
      </c>
      <c r="I36" s="399"/>
    </row>
    <row r="37" spans="1:9" s="400" customFormat="1" ht="30" hidden="1">
      <c r="A37" s="411" t="s">
        <v>22</v>
      </c>
      <c r="B37" s="426" t="s">
        <v>85</v>
      </c>
      <c r="C37" s="427">
        <v>966</v>
      </c>
      <c r="D37" s="428" t="s">
        <v>69</v>
      </c>
      <c r="E37" s="429" t="s">
        <v>109</v>
      </c>
      <c r="F37" s="427">
        <v>100</v>
      </c>
      <c r="G37" s="427"/>
      <c r="H37" s="430">
        <f>H38</f>
        <v>17828.4</v>
      </c>
      <c r="I37" s="399"/>
    </row>
    <row r="38" spans="1:14" s="400" customFormat="1" ht="27" customHeight="1" hidden="1">
      <c r="A38" s="411"/>
      <c r="B38" s="410" t="s">
        <v>6</v>
      </c>
      <c r="C38" s="416">
        <v>966</v>
      </c>
      <c r="D38" s="411" t="s">
        <v>69</v>
      </c>
      <c r="E38" s="411" t="s">
        <v>109</v>
      </c>
      <c r="F38" s="416">
        <v>120</v>
      </c>
      <c r="G38" s="416"/>
      <c r="H38" s="417">
        <f>35.9+23.5+13647.4+4121.6</f>
        <v>17828.4</v>
      </c>
      <c r="I38" s="399"/>
      <c r="M38" s="400">
        <v>35.9</v>
      </c>
      <c r="N38" s="400">
        <v>23.5</v>
      </c>
    </row>
    <row r="39" spans="1:9" s="400" customFormat="1" ht="27" customHeight="1" hidden="1">
      <c r="A39" s="411" t="s">
        <v>23</v>
      </c>
      <c r="B39" s="431" t="s">
        <v>24</v>
      </c>
      <c r="C39" s="416">
        <v>966</v>
      </c>
      <c r="D39" s="411" t="s">
        <v>69</v>
      </c>
      <c r="E39" s="411" t="s">
        <v>109</v>
      </c>
      <c r="F39" s="416">
        <v>200</v>
      </c>
      <c r="G39" s="416"/>
      <c r="H39" s="417">
        <f>H40</f>
        <v>1917.1</v>
      </c>
      <c r="I39" s="399"/>
    </row>
    <row r="40" spans="1:16" s="400" customFormat="1" ht="28.5" customHeight="1" hidden="1">
      <c r="A40" s="411"/>
      <c r="B40" s="418" t="s">
        <v>88</v>
      </c>
      <c r="C40" s="416">
        <v>966</v>
      </c>
      <c r="D40" s="411" t="s">
        <v>69</v>
      </c>
      <c r="E40" s="411" t="s">
        <v>109</v>
      </c>
      <c r="F40" s="416">
        <v>240</v>
      </c>
      <c r="G40" s="416"/>
      <c r="H40" s="417">
        <f>92.9+90+276+311.8+360+45.4+17+7.1+90.8+8.5+2+115.6+67.5+152.4+38.3+1.9+4.2+31.8+0.9+43+130+30</f>
        <v>1917.1</v>
      </c>
      <c r="I40" s="399"/>
      <c r="M40" s="400">
        <v>-100</v>
      </c>
      <c r="N40" s="400">
        <v>152.4</v>
      </c>
      <c r="O40" s="400">
        <v>67.5</v>
      </c>
      <c r="P40" s="400">
        <v>115.6</v>
      </c>
    </row>
    <row r="41" spans="1:12" s="401" customFormat="1" ht="18" customHeight="1" hidden="1">
      <c r="A41" s="411" t="s">
        <v>129</v>
      </c>
      <c r="B41" s="418" t="s">
        <v>89</v>
      </c>
      <c r="C41" s="416">
        <v>966</v>
      </c>
      <c r="D41" s="411" t="s">
        <v>69</v>
      </c>
      <c r="E41" s="411" t="s">
        <v>109</v>
      </c>
      <c r="F41" s="416">
        <v>800</v>
      </c>
      <c r="G41" s="416"/>
      <c r="H41" s="417">
        <f>H43+H42</f>
        <v>4</v>
      </c>
      <c r="I41" s="399">
        <v>165.8</v>
      </c>
      <c r="J41" s="400"/>
      <c r="K41" s="400"/>
      <c r="L41" s="400"/>
    </row>
    <row r="42" spans="1:12" s="401" customFormat="1" ht="30" hidden="1">
      <c r="A42" s="428"/>
      <c r="B42" s="421" t="s">
        <v>332</v>
      </c>
      <c r="C42" s="422"/>
      <c r="D42" s="411" t="s">
        <v>69</v>
      </c>
      <c r="E42" s="411" t="s">
        <v>109</v>
      </c>
      <c r="F42" s="422">
        <v>830</v>
      </c>
      <c r="G42" s="422"/>
      <c r="H42" s="432">
        <f>12+23.8-35.8</f>
        <v>0</v>
      </c>
      <c r="I42" s="399"/>
      <c r="J42" s="400"/>
      <c r="K42" s="400"/>
      <c r="L42" s="400"/>
    </row>
    <row r="43" spans="1:12" s="401" customFormat="1" ht="19.5" customHeight="1" hidden="1" thickBot="1">
      <c r="A43" s="420"/>
      <c r="B43" s="421" t="s">
        <v>14</v>
      </c>
      <c r="C43" s="422">
        <v>966</v>
      </c>
      <c r="D43" s="420" t="s">
        <v>69</v>
      </c>
      <c r="E43" s="420" t="s">
        <v>109</v>
      </c>
      <c r="F43" s="422">
        <v>850</v>
      </c>
      <c r="G43" s="422"/>
      <c r="H43" s="432">
        <f>2+2</f>
        <v>4</v>
      </c>
      <c r="I43" s="399"/>
      <c r="J43" s="400"/>
      <c r="K43" s="400"/>
      <c r="L43" s="400"/>
    </row>
    <row r="44" spans="1:9" s="400" customFormat="1" ht="54.75" customHeight="1" hidden="1" thickBot="1">
      <c r="A44" s="394" t="s">
        <v>131</v>
      </c>
      <c r="B44" s="433" t="s">
        <v>320</v>
      </c>
      <c r="C44" s="402"/>
      <c r="D44" s="403" t="s">
        <v>69</v>
      </c>
      <c r="E44" s="403" t="s">
        <v>134</v>
      </c>
      <c r="F44" s="402"/>
      <c r="G44" s="402"/>
      <c r="H44" s="404">
        <f>H45</f>
        <v>7.2</v>
      </c>
      <c r="I44" s="399"/>
    </row>
    <row r="45" spans="1:9" s="400" customFormat="1" ht="28.5" customHeight="1" hidden="1">
      <c r="A45" s="428" t="s">
        <v>132</v>
      </c>
      <c r="B45" s="434" t="s">
        <v>24</v>
      </c>
      <c r="C45" s="427">
        <v>966</v>
      </c>
      <c r="D45" s="428" t="s">
        <v>69</v>
      </c>
      <c r="E45" s="428" t="s">
        <v>134</v>
      </c>
      <c r="F45" s="427">
        <v>200</v>
      </c>
      <c r="G45" s="427"/>
      <c r="H45" s="430">
        <f>H46</f>
        <v>7.2</v>
      </c>
      <c r="I45" s="399"/>
    </row>
    <row r="46" spans="1:9" s="400" customFormat="1" ht="33" customHeight="1" hidden="1" thickBot="1">
      <c r="A46" s="411"/>
      <c r="B46" s="418" t="s">
        <v>88</v>
      </c>
      <c r="C46" s="416">
        <v>966</v>
      </c>
      <c r="D46" s="411" t="s">
        <v>69</v>
      </c>
      <c r="E46" s="411" t="s">
        <v>134</v>
      </c>
      <c r="F46" s="416">
        <v>240</v>
      </c>
      <c r="G46" s="416"/>
      <c r="H46" s="417">
        <v>7.2</v>
      </c>
      <c r="I46" s="399"/>
    </row>
    <row r="47" spans="1:9" s="400" customFormat="1" ht="52.5" customHeight="1" hidden="1" thickBot="1">
      <c r="A47" s="394" t="s">
        <v>80</v>
      </c>
      <c r="B47" s="435" t="s">
        <v>319</v>
      </c>
      <c r="C47" s="402"/>
      <c r="D47" s="403" t="s">
        <v>69</v>
      </c>
      <c r="E47" s="403" t="s">
        <v>135</v>
      </c>
      <c r="F47" s="402"/>
      <c r="G47" s="402"/>
      <c r="H47" s="404">
        <f>H48+H50</f>
        <v>4157.7</v>
      </c>
      <c r="I47" s="399"/>
    </row>
    <row r="48" spans="1:14" s="400" customFormat="1" ht="54.75" customHeight="1" hidden="1">
      <c r="A48" s="405" t="s">
        <v>81</v>
      </c>
      <c r="B48" s="413" t="s">
        <v>85</v>
      </c>
      <c r="C48" s="407">
        <v>966</v>
      </c>
      <c r="D48" s="405" t="s">
        <v>69</v>
      </c>
      <c r="E48" s="405" t="s">
        <v>135</v>
      </c>
      <c r="F48" s="407">
        <v>100</v>
      </c>
      <c r="G48" s="407"/>
      <c r="H48" s="409">
        <f>H49</f>
        <v>3829.8</v>
      </c>
      <c r="I48" s="399"/>
      <c r="N48" s="414"/>
    </row>
    <row r="49" spans="1:9" s="400" customFormat="1" ht="36" customHeight="1" hidden="1">
      <c r="A49" s="411"/>
      <c r="B49" s="410" t="s">
        <v>6</v>
      </c>
      <c r="C49" s="416">
        <v>966</v>
      </c>
      <c r="D49" s="405" t="s">
        <v>69</v>
      </c>
      <c r="E49" s="405" t="s">
        <v>135</v>
      </c>
      <c r="F49" s="416">
        <v>120</v>
      </c>
      <c r="G49" s="416"/>
      <c r="H49" s="417">
        <f>2940.6+888+1.2</f>
        <v>3829.8</v>
      </c>
      <c r="I49" s="399"/>
    </row>
    <row r="50" spans="1:9" s="400" customFormat="1" ht="22.5" customHeight="1" hidden="1">
      <c r="A50" s="405" t="s">
        <v>133</v>
      </c>
      <c r="B50" s="431" t="s">
        <v>24</v>
      </c>
      <c r="C50" s="416"/>
      <c r="D50" s="411" t="s">
        <v>69</v>
      </c>
      <c r="E50" s="405" t="s">
        <v>135</v>
      </c>
      <c r="F50" s="416">
        <v>200</v>
      </c>
      <c r="G50" s="416"/>
      <c r="H50" s="417">
        <f>H51</f>
        <v>327.9</v>
      </c>
      <c r="I50" s="399"/>
    </row>
    <row r="51" spans="1:9" s="400" customFormat="1" ht="21" customHeight="1" hidden="1">
      <c r="A51" s="405"/>
      <c r="B51" s="418" t="s">
        <v>88</v>
      </c>
      <c r="C51" s="416">
        <v>966</v>
      </c>
      <c r="D51" s="411" t="s">
        <v>69</v>
      </c>
      <c r="E51" s="405" t="s">
        <v>135</v>
      </c>
      <c r="F51" s="416">
        <v>240</v>
      </c>
      <c r="G51" s="416"/>
      <c r="H51" s="417">
        <f>327.9</f>
        <v>327.9</v>
      </c>
      <c r="I51" s="399"/>
    </row>
    <row r="52" spans="1:9" s="400" customFormat="1" ht="15.75" customHeight="1" thickBot="1">
      <c r="A52" s="394" t="s">
        <v>397</v>
      </c>
      <c r="B52" s="412" t="str">
        <f>'ассигнов 3'!B46</f>
        <v>Обеспечение проведения выборов и референдумов</v>
      </c>
      <c r="C52" s="402">
        <f>'ассигнов 3'!C46</f>
        <v>966</v>
      </c>
      <c r="D52" s="403" t="str">
        <f>'ассигнов 3'!D46</f>
        <v>0107</v>
      </c>
      <c r="E52" s="403">
        <f>'ассигнов 3'!E46</f>
        <v>0</v>
      </c>
      <c r="F52" s="402">
        <f>'ассигнов 3'!F46</f>
        <v>0</v>
      </c>
      <c r="G52" s="402">
        <f>'ассигнов 3'!G46</f>
        <v>0</v>
      </c>
      <c r="H52" s="404">
        <f>'ассигнов 3'!H46</f>
        <v>5263.8</v>
      </c>
      <c r="I52" s="399"/>
    </row>
    <row r="53" spans="1:12" s="401" customFormat="1" ht="21" customHeight="1" hidden="1" thickBot="1">
      <c r="A53" s="436" t="s">
        <v>79</v>
      </c>
      <c r="B53" s="437" t="s">
        <v>350</v>
      </c>
      <c r="C53" s="402">
        <v>966</v>
      </c>
      <c r="D53" s="403" t="s">
        <v>347</v>
      </c>
      <c r="E53" s="403" t="s">
        <v>348</v>
      </c>
      <c r="F53" s="402"/>
      <c r="G53" s="402"/>
      <c r="H53" s="404">
        <f>H54+H56</f>
        <v>3420</v>
      </c>
      <c r="I53" s="399"/>
      <c r="J53" s="400"/>
      <c r="K53" s="400"/>
      <c r="L53" s="400"/>
    </row>
    <row r="54" spans="1:12" s="401" customFormat="1" ht="21" customHeight="1" hidden="1" thickBot="1">
      <c r="A54" s="405" t="s">
        <v>27</v>
      </c>
      <c r="B54" s="413" t="s">
        <v>85</v>
      </c>
      <c r="C54" s="407">
        <v>966</v>
      </c>
      <c r="D54" s="405" t="s">
        <v>347</v>
      </c>
      <c r="E54" s="429" t="s">
        <v>348</v>
      </c>
      <c r="F54" s="407">
        <v>100</v>
      </c>
      <c r="G54" s="407"/>
      <c r="H54" s="409">
        <f>H55</f>
        <v>2420.5</v>
      </c>
      <c r="I54" s="399"/>
      <c r="J54" s="400"/>
      <c r="K54" s="400"/>
      <c r="L54" s="400"/>
    </row>
    <row r="55" spans="1:12" s="401" customFormat="1" ht="18.75" customHeight="1" hidden="1" thickBot="1">
      <c r="A55" s="411"/>
      <c r="B55" s="410" t="s">
        <v>6</v>
      </c>
      <c r="C55" s="416">
        <v>966</v>
      </c>
      <c r="D55" s="405" t="s">
        <v>347</v>
      </c>
      <c r="E55" s="429" t="s">
        <v>348</v>
      </c>
      <c r="F55" s="416">
        <v>120</v>
      </c>
      <c r="G55" s="416"/>
      <c r="H55" s="417">
        <v>2420.5</v>
      </c>
      <c r="I55" s="399"/>
      <c r="J55" s="400" t="s">
        <v>145</v>
      </c>
      <c r="K55" s="400"/>
      <c r="L55" s="400"/>
    </row>
    <row r="56" spans="1:12" s="401" customFormat="1" ht="18.75" customHeight="1" hidden="1" thickBot="1">
      <c r="A56" s="405" t="s">
        <v>367</v>
      </c>
      <c r="B56" s="431" t="s">
        <v>24</v>
      </c>
      <c r="C56" s="416"/>
      <c r="D56" s="405" t="s">
        <v>347</v>
      </c>
      <c r="E56" s="429" t="s">
        <v>348</v>
      </c>
      <c r="F56" s="416">
        <v>200</v>
      </c>
      <c r="G56" s="416"/>
      <c r="H56" s="417">
        <f>H57</f>
        <v>999.5</v>
      </c>
      <c r="I56" s="399"/>
      <c r="J56" s="400"/>
      <c r="K56" s="400"/>
      <c r="L56" s="400"/>
    </row>
    <row r="57" spans="1:12" s="401" customFormat="1" ht="18.75" customHeight="1" hidden="1" thickBot="1">
      <c r="A57" s="411"/>
      <c r="B57" s="418" t="s">
        <v>88</v>
      </c>
      <c r="C57" s="416">
        <v>966</v>
      </c>
      <c r="D57" s="405" t="s">
        <v>347</v>
      </c>
      <c r="E57" s="429" t="s">
        <v>348</v>
      </c>
      <c r="F57" s="416">
        <v>240</v>
      </c>
      <c r="G57" s="416"/>
      <c r="H57" s="417">
        <v>999.5</v>
      </c>
      <c r="I57" s="399"/>
      <c r="J57" s="400" t="s">
        <v>145</v>
      </c>
      <c r="K57" s="400"/>
      <c r="L57" s="400"/>
    </row>
    <row r="58" spans="1:12" s="401" customFormat="1" ht="18.75" customHeight="1" hidden="1" thickBot="1">
      <c r="A58" s="436" t="s">
        <v>352</v>
      </c>
      <c r="B58" s="437" t="s">
        <v>351</v>
      </c>
      <c r="C58" s="402">
        <v>966</v>
      </c>
      <c r="D58" s="403" t="s">
        <v>347</v>
      </c>
      <c r="E58" s="403" t="s">
        <v>349</v>
      </c>
      <c r="F58" s="402"/>
      <c r="G58" s="402"/>
      <c r="H58" s="404">
        <f>H59</f>
        <v>4127.8</v>
      </c>
      <c r="I58" s="399"/>
      <c r="J58" s="400"/>
      <c r="K58" s="400"/>
      <c r="L58" s="400"/>
    </row>
    <row r="59" spans="1:12" s="401" customFormat="1" ht="18.75" customHeight="1" hidden="1" thickBot="1">
      <c r="A59" s="405" t="s">
        <v>353</v>
      </c>
      <c r="B59" s="413" t="s">
        <v>85</v>
      </c>
      <c r="C59" s="407">
        <v>966</v>
      </c>
      <c r="D59" s="405" t="s">
        <v>347</v>
      </c>
      <c r="E59" s="429" t="s">
        <v>349</v>
      </c>
      <c r="F59" s="407">
        <v>100</v>
      </c>
      <c r="G59" s="407"/>
      <c r="H59" s="409">
        <f>H60</f>
        <v>4127.8</v>
      </c>
      <c r="I59" s="399"/>
      <c r="J59" s="400"/>
      <c r="K59" s="400"/>
      <c r="L59" s="400"/>
    </row>
    <row r="60" spans="1:12" s="401" customFormat="1" ht="18" customHeight="1" hidden="1" thickBot="1">
      <c r="A60" s="411"/>
      <c r="B60" s="410" t="s">
        <v>6</v>
      </c>
      <c r="C60" s="416">
        <v>966</v>
      </c>
      <c r="D60" s="405" t="s">
        <v>347</v>
      </c>
      <c r="E60" s="429" t="s">
        <v>349</v>
      </c>
      <c r="F60" s="416">
        <v>120</v>
      </c>
      <c r="G60" s="416"/>
      <c r="H60" s="417">
        <v>4127.8</v>
      </c>
      <c r="I60" s="399"/>
      <c r="J60" s="400" t="s">
        <v>145</v>
      </c>
      <c r="K60" s="400"/>
      <c r="L60" s="400"/>
    </row>
    <row r="61" spans="1:12" s="401" customFormat="1" ht="13.5" customHeight="1" thickBot="1">
      <c r="A61" s="394" t="s">
        <v>398</v>
      </c>
      <c r="B61" s="412" t="s">
        <v>559</v>
      </c>
      <c r="C61" s="402">
        <v>966</v>
      </c>
      <c r="D61" s="403" t="s">
        <v>70</v>
      </c>
      <c r="E61" s="403"/>
      <c r="F61" s="402"/>
      <c r="G61" s="402"/>
      <c r="H61" s="404">
        <f>'ассигнов 3'!H55</f>
        <v>10</v>
      </c>
      <c r="I61" s="399"/>
      <c r="J61" s="400"/>
      <c r="K61" s="400"/>
      <c r="L61" s="400"/>
    </row>
    <row r="62" spans="1:12" s="401" customFormat="1" ht="21" customHeight="1" hidden="1" thickBot="1">
      <c r="A62" s="394" t="s">
        <v>30</v>
      </c>
      <c r="B62" s="437" t="s">
        <v>26</v>
      </c>
      <c r="C62" s="402">
        <v>966</v>
      </c>
      <c r="D62" s="403" t="s">
        <v>70</v>
      </c>
      <c r="E62" s="403" t="s">
        <v>110</v>
      </c>
      <c r="F62" s="402"/>
      <c r="G62" s="402"/>
      <c r="H62" s="404">
        <f>H63</f>
        <v>50</v>
      </c>
      <c r="I62" s="399"/>
      <c r="J62" s="400"/>
      <c r="K62" s="400"/>
      <c r="L62" s="400"/>
    </row>
    <row r="63" spans="1:12" s="401" customFormat="1" ht="24" customHeight="1" hidden="1">
      <c r="A63" s="405" t="s">
        <v>31</v>
      </c>
      <c r="B63" s="438" t="s">
        <v>89</v>
      </c>
      <c r="C63" s="407">
        <v>966</v>
      </c>
      <c r="D63" s="405" t="s">
        <v>70</v>
      </c>
      <c r="E63" s="429" t="s">
        <v>110</v>
      </c>
      <c r="F63" s="407">
        <v>800</v>
      </c>
      <c r="G63" s="407"/>
      <c r="H63" s="409">
        <f>H64</f>
        <v>50</v>
      </c>
      <c r="I63" s="399"/>
      <c r="J63" s="400"/>
      <c r="K63" s="400"/>
      <c r="L63" s="400"/>
    </row>
    <row r="64" spans="1:12" s="401" customFormat="1" ht="18.75" customHeight="1" hidden="1" thickBot="1">
      <c r="A64" s="411"/>
      <c r="B64" s="418" t="s">
        <v>28</v>
      </c>
      <c r="C64" s="416">
        <v>966</v>
      </c>
      <c r="D64" s="411" t="s">
        <v>70</v>
      </c>
      <c r="E64" s="411" t="s">
        <v>110</v>
      </c>
      <c r="F64" s="416">
        <v>870</v>
      </c>
      <c r="G64" s="416"/>
      <c r="H64" s="417">
        <v>50</v>
      </c>
      <c r="I64" s="399"/>
      <c r="J64" s="400" t="s">
        <v>145</v>
      </c>
      <c r="K64" s="400"/>
      <c r="L64" s="400"/>
    </row>
    <row r="65" spans="1:12" s="401" customFormat="1" ht="15" customHeight="1" thickBot="1">
      <c r="A65" s="394" t="s">
        <v>474</v>
      </c>
      <c r="B65" s="412" t="s">
        <v>13</v>
      </c>
      <c r="C65" s="402">
        <v>966</v>
      </c>
      <c r="D65" s="403" t="s">
        <v>68</v>
      </c>
      <c r="E65" s="403"/>
      <c r="F65" s="402"/>
      <c r="G65" s="402"/>
      <c r="H65" s="404">
        <f>'ассигнов 3'!H59</f>
        <v>5821</v>
      </c>
      <c r="I65" s="399"/>
      <c r="J65" s="400"/>
      <c r="K65" s="400"/>
      <c r="L65" s="400"/>
    </row>
    <row r="66" spans="1:12" s="92" customFormat="1" ht="30.75" hidden="1" thickBot="1">
      <c r="A66" s="38" t="s">
        <v>354</v>
      </c>
      <c r="B66" s="39" t="s">
        <v>601</v>
      </c>
      <c r="C66" s="40">
        <v>966</v>
      </c>
      <c r="D66" s="41" t="s">
        <v>68</v>
      </c>
      <c r="E66" s="41" t="s">
        <v>260</v>
      </c>
      <c r="F66" s="40"/>
      <c r="G66" s="40"/>
      <c r="H66" s="62">
        <f>H67</f>
        <v>220</v>
      </c>
      <c r="I66" s="107"/>
      <c r="J66"/>
      <c r="K66"/>
      <c r="L66"/>
    </row>
    <row r="67" spans="1:12" s="92" customFormat="1" ht="29.25" customHeight="1" hidden="1">
      <c r="A67" s="15" t="s">
        <v>355</v>
      </c>
      <c r="B67" s="32" t="s">
        <v>24</v>
      </c>
      <c r="C67" s="21">
        <v>966</v>
      </c>
      <c r="D67" s="15" t="s">
        <v>68</v>
      </c>
      <c r="E67" s="135" t="s">
        <v>260</v>
      </c>
      <c r="F67" s="21">
        <v>200</v>
      </c>
      <c r="G67" s="21"/>
      <c r="H67" s="24">
        <f>H68</f>
        <v>220</v>
      </c>
      <c r="I67" s="107"/>
      <c r="J67"/>
      <c r="K67"/>
      <c r="L67"/>
    </row>
    <row r="68" spans="1:12" s="92" customFormat="1" ht="30" customHeight="1" hidden="1" thickBot="1">
      <c r="A68" s="15"/>
      <c r="B68" s="5" t="s">
        <v>88</v>
      </c>
      <c r="C68" s="21">
        <v>966</v>
      </c>
      <c r="D68" s="15" t="s">
        <v>68</v>
      </c>
      <c r="E68" s="87" t="s">
        <v>260</v>
      </c>
      <c r="F68" s="21">
        <v>240</v>
      </c>
      <c r="G68" s="21"/>
      <c r="H68" s="24">
        <v>220</v>
      </c>
      <c r="I68" s="107"/>
      <c r="J68"/>
      <c r="K68"/>
      <c r="L68"/>
    </row>
    <row r="69" spans="1:8" ht="41.25" hidden="1" thickBot="1">
      <c r="A69" s="38" t="s">
        <v>356</v>
      </c>
      <c r="B69" s="39" t="s">
        <v>602</v>
      </c>
      <c r="C69" s="40">
        <v>966</v>
      </c>
      <c r="D69" s="41" t="s">
        <v>68</v>
      </c>
      <c r="E69" s="41" t="s">
        <v>261</v>
      </c>
      <c r="F69" s="40"/>
      <c r="G69" s="40"/>
      <c r="H69" s="62">
        <f>H70</f>
        <v>100</v>
      </c>
    </row>
    <row r="70" spans="1:8" ht="30" customHeight="1" hidden="1">
      <c r="A70" s="15" t="s">
        <v>357</v>
      </c>
      <c r="B70" s="45" t="s">
        <v>24</v>
      </c>
      <c r="C70" s="28">
        <v>966</v>
      </c>
      <c r="D70" s="8" t="s">
        <v>68</v>
      </c>
      <c r="E70" s="44" t="s">
        <v>261</v>
      </c>
      <c r="F70" s="28">
        <v>200</v>
      </c>
      <c r="G70" s="28"/>
      <c r="H70" s="188">
        <f>H71</f>
        <v>100</v>
      </c>
    </row>
    <row r="71" spans="1:12" s="92" customFormat="1" ht="21" hidden="1" thickBot="1">
      <c r="A71" s="15"/>
      <c r="B71" s="6" t="s">
        <v>88</v>
      </c>
      <c r="C71" s="43">
        <v>966</v>
      </c>
      <c r="D71" s="44" t="s">
        <v>68</v>
      </c>
      <c r="E71" s="46" t="s">
        <v>261</v>
      </c>
      <c r="F71" s="43">
        <v>240</v>
      </c>
      <c r="G71" s="43"/>
      <c r="H71" s="194">
        <v>100</v>
      </c>
      <c r="I71" s="107"/>
      <c r="J71"/>
      <c r="K71"/>
      <c r="L71"/>
    </row>
    <row r="72" spans="1:12" s="92" customFormat="1" ht="30.75" hidden="1" thickBot="1">
      <c r="A72" s="189" t="s">
        <v>358</v>
      </c>
      <c r="B72" s="190" t="s">
        <v>299</v>
      </c>
      <c r="C72" s="40">
        <v>966</v>
      </c>
      <c r="D72" s="41" t="s">
        <v>68</v>
      </c>
      <c r="E72" s="41" t="s">
        <v>300</v>
      </c>
      <c r="F72" s="40"/>
      <c r="G72" s="40"/>
      <c r="H72" s="62">
        <f>H73</f>
        <v>50</v>
      </c>
      <c r="I72" s="107"/>
      <c r="J72"/>
      <c r="K72"/>
      <c r="L72"/>
    </row>
    <row r="73" spans="1:12" s="92" customFormat="1" ht="12.75" hidden="1">
      <c r="A73" s="15" t="s">
        <v>359</v>
      </c>
      <c r="B73" s="32" t="s">
        <v>24</v>
      </c>
      <c r="C73" s="21">
        <v>966</v>
      </c>
      <c r="D73" s="15" t="s">
        <v>68</v>
      </c>
      <c r="E73" s="94" t="s">
        <v>300</v>
      </c>
      <c r="F73" s="21">
        <v>200</v>
      </c>
      <c r="G73" s="21"/>
      <c r="H73" s="24">
        <f>H74</f>
        <v>50</v>
      </c>
      <c r="I73" s="107"/>
      <c r="J73"/>
      <c r="K73"/>
      <c r="L73"/>
    </row>
    <row r="74" spans="1:12" s="92" customFormat="1" ht="21" hidden="1" thickBot="1">
      <c r="A74" s="15"/>
      <c r="B74" s="5" t="s">
        <v>88</v>
      </c>
      <c r="C74" s="21">
        <v>966</v>
      </c>
      <c r="D74" s="15" t="s">
        <v>68</v>
      </c>
      <c r="E74" s="94" t="s">
        <v>300</v>
      </c>
      <c r="F74" s="21">
        <v>240</v>
      </c>
      <c r="G74" s="21"/>
      <c r="H74" s="158">
        <v>50</v>
      </c>
      <c r="I74" s="107"/>
      <c r="J74"/>
      <c r="K74"/>
      <c r="L74"/>
    </row>
    <row r="75" spans="1:12" s="92" customFormat="1" ht="69.75" customHeight="1" hidden="1" thickBot="1">
      <c r="A75" s="38" t="s">
        <v>360</v>
      </c>
      <c r="B75" s="39" t="s">
        <v>603</v>
      </c>
      <c r="C75" s="40">
        <v>966</v>
      </c>
      <c r="D75" s="41" t="s">
        <v>68</v>
      </c>
      <c r="E75" s="41" t="s">
        <v>301</v>
      </c>
      <c r="F75" s="40"/>
      <c r="G75" s="40"/>
      <c r="H75" s="62">
        <f>H76</f>
        <v>50</v>
      </c>
      <c r="I75" s="107"/>
      <c r="J75"/>
      <c r="K75"/>
      <c r="L75"/>
    </row>
    <row r="76" spans="1:12" s="92" customFormat="1" ht="31.5" customHeight="1" hidden="1">
      <c r="A76" s="15" t="s">
        <v>361</v>
      </c>
      <c r="B76" s="32" t="s">
        <v>24</v>
      </c>
      <c r="C76" s="21">
        <v>966</v>
      </c>
      <c r="D76" s="15" t="s">
        <v>68</v>
      </c>
      <c r="E76" s="94" t="s">
        <v>301</v>
      </c>
      <c r="F76" s="21">
        <v>200</v>
      </c>
      <c r="G76" s="21"/>
      <c r="H76" s="24">
        <f>H77</f>
        <v>50</v>
      </c>
      <c r="I76" s="107"/>
      <c r="J76"/>
      <c r="K76"/>
      <c r="L76"/>
    </row>
    <row r="77" spans="1:12" s="92" customFormat="1" ht="30" customHeight="1" hidden="1" thickBot="1">
      <c r="A77" s="15"/>
      <c r="B77" s="5" t="s">
        <v>88</v>
      </c>
      <c r="C77" s="21">
        <v>966</v>
      </c>
      <c r="D77" s="15" t="s">
        <v>68</v>
      </c>
      <c r="E77" s="94" t="s">
        <v>301</v>
      </c>
      <c r="F77" s="21">
        <v>240</v>
      </c>
      <c r="G77" s="21"/>
      <c r="H77" s="158">
        <v>50</v>
      </c>
      <c r="I77" s="107"/>
      <c r="J77"/>
      <c r="K77"/>
      <c r="L77"/>
    </row>
    <row r="78" spans="1:12" s="92" customFormat="1" ht="66" customHeight="1" hidden="1" thickBot="1">
      <c r="A78" s="38" t="s">
        <v>362</v>
      </c>
      <c r="B78" s="39" t="s">
        <v>600</v>
      </c>
      <c r="C78" s="40">
        <v>966</v>
      </c>
      <c r="D78" s="41" t="s">
        <v>68</v>
      </c>
      <c r="E78" s="41" t="s">
        <v>302</v>
      </c>
      <c r="F78" s="40"/>
      <c r="G78" s="40"/>
      <c r="H78" s="62">
        <f>H79</f>
        <v>50</v>
      </c>
      <c r="I78" s="107"/>
      <c r="J78"/>
      <c r="K78"/>
      <c r="L78"/>
    </row>
    <row r="79" spans="1:12" s="92" customFormat="1" ht="32.25" customHeight="1" hidden="1">
      <c r="A79" s="15" t="s">
        <v>363</v>
      </c>
      <c r="B79" s="192" t="s">
        <v>24</v>
      </c>
      <c r="C79" s="21">
        <v>966</v>
      </c>
      <c r="D79" s="15" t="s">
        <v>68</v>
      </c>
      <c r="E79" s="94" t="s">
        <v>302</v>
      </c>
      <c r="F79" s="21">
        <v>200</v>
      </c>
      <c r="G79" s="21"/>
      <c r="H79" s="24">
        <f>H80</f>
        <v>50</v>
      </c>
      <c r="I79" s="107"/>
      <c r="J79"/>
      <c r="K79"/>
      <c r="L79"/>
    </row>
    <row r="80" spans="1:12" s="92" customFormat="1" ht="28.5" customHeight="1" hidden="1" thickBot="1">
      <c r="A80" s="17"/>
      <c r="B80" s="6" t="s">
        <v>88</v>
      </c>
      <c r="C80" s="23">
        <v>966</v>
      </c>
      <c r="D80" s="17" t="s">
        <v>68</v>
      </c>
      <c r="E80" s="46" t="s">
        <v>302</v>
      </c>
      <c r="F80" s="23">
        <v>240</v>
      </c>
      <c r="G80" s="23"/>
      <c r="H80" s="194">
        <v>50</v>
      </c>
      <c r="I80" s="107"/>
      <c r="J80"/>
      <c r="K80"/>
      <c r="L80"/>
    </row>
    <row r="81" spans="1:13" s="92" customFormat="1" ht="27" customHeight="1" hidden="1" thickBot="1">
      <c r="A81" s="38" t="s">
        <v>366</v>
      </c>
      <c r="B81" s="39" t="s">
        <v>149</v>
      </c>
      <c r="C81" s="40"/>
      <c r="D81" s="41" t="s">
        <v>68</v>
      </c>
      <c r="E81" s="41" t="s">
        <v>144</v>
      </c>
      <c r="F81" s="40"/>
      <c r="G81" s="195"/>
      <c r="H81" s="62">
        <f>H82+H87</f>
        <v>4473.1</v>
      </c>
      <c r="I81" s="107"/>
      <c r="J81"/>
      <c r="K81"/>
      <c r="L81"/>
      <c r="M81" s="138"/>
    </row>
    <row r="82" spans="1:12" s="92" customFormat="1" ht="61.5" customHeight="1" hidden="1">
      <c r="A82" s="15" t="s">
        <v>364</v>
      </c>
      <c r="B82" s="4" t="s">
        <v>85</v>
      </c>
      <c r="C82" s="21"/>
      <c r="D82" s="15" t="s">
        <v>68</v>
      </c>
      <c r="E82" s="8" t="s">
        <v>144</v>
      </c>
      <c r="F82" s="21">
        <v>100</v>
      </c>
      <c r="G82" s="21"/>
      <c r="H82" s="24">
        <f>H83</f>
        <v>3873</v>
      </c>
      <c r="I82" s="107"/>
      <c r="J82"/>
      <c r="K82"/>
      <c r="L82"/>
    </row>
    <row r="83" spans="1:12" s="92" customFormat="1" ht="20.25" hidden="1">
      <c r="A83" s="16"/>
      <c r="B83" s="5" t="s">
        <v>146</v>
      </c>
      <c r="C83" s="22"/>
      <c r="D83" s="16" t="s">
        <v>68</v>
      </c>
      <c r="E83" s="1" t="s">
        <v>144</v>
      </c>
      <c r="F83" s="22">
        <v>110</v>
      </c>
      <c r="G83" s="22"/>
      <c r="H83" s="25">
        <f>2974.6+898.4</f>
        <v>3873</v>
      </c>
      <c r="I83" s="107"/>
      <c r="J83"/>
      <c r="K83"/>
      <c r="L83"/>
    </row>
    <row r="84" spans="1:12" s="92" customFormat="1" ht="20.25" hidden="1">
      <c r="A84" s="16"/>
      <c r="B84" s="5" t="s">
        <v>143</v>
      </c>
      <c r="C84" s="22"/>
      <c r="D84" s="16" t="s">
        <v>68</v>
      </c>
      <c r="E84" s="1" t="s">
        <v>144</v>
      </c>
      <c r="F84" s="22">
        <v>111</v>
      </c>
      <c r="G84" s="22"/>
      <c r="H84" s="25">
        <v>2743.8</v>
      </c>
      <c r="I84" s="107"/>
      <c r="J84"/>
      <c r="K84"/>
      <c r="L84"/>
    </row>
    <row r="85" spans="1:12" s="92" customFormat="1" ht="12.75" hidden="1">
      <c r="A85" s="16"/>
      <c r="B85" s="5" t="s">
        <v>233</v>
      </c>
      <c r="C85" s="22"/>
      <c r="D85" s="16" t="s">
        <v>68</v>
      </c>
      <c r="E85" s="1" t="s">
        <v>144</v>
      </c>
      <c r="F85" s="22">
        <v>112</v>
      </c>
      <c r="G85" s="22"/>
      <c r="H85" s="25">
        <v>6.6</v>
      </c>
      <c r="I85" s="107"/>
      <c r="J85"/>
      <c r="K85"/>
      <c r="L85"/>
    </row>
    <row r="86" spans="1:12" s="92" customFormat="1" ht="30" hidden="1">
      <c r="A86" s="16"/>
      <c r="B86" s="5" t="s">
        <v>147</v>
      </c>
      <c r="C86" s="22"/>
      <c r="D86" s="16" t="s">
        <v>68</v>
      </c>
      <c r="E86" s="1" t="s">
        <v>144</v>
      </c>
      <c r="F86" s="22">
        <v>119</v>
      </c>
      <c r="G86" s="22"/>
      <c r="H86" s="25">
        <v>836.9</v>
      </c>
      <c r="I86" s="107"/>
      <c r="J86"/>
      <c r="K86"/>
      <c r="L86"/>
    </row>
    <row r="87" spans="1:14" s="92" customFormat="1" ht="29.25" customHeight="1" hidden="1">
      <c r="A87" s="44" t="s">
        <v>365</v>
      </c>
      <c r="B87" s="42" t="s">
        <v>24</v>
      </c>
      <c r="C87" s="43">
        <v>966</v>
      </c>
      <c r="D87" s="44" t="s">
        <v>68</v>
      </c>
      <c r="E87" s="58" t="s">
        <v>144</v>
      </c>
      <c r="F87" s="43">
        <v>200</v>
      </c>
      <c r="G87" s="43"/>
      <c r="H87" s="53">
        <f>H88</f>
        <v>600.1</v>
      </c>
      <c r="I87" s="107"/>
      <c r="J87"/>
      <c r="K87"/>
      <c r="L87"/>
      <c r="M87" s="92">
        <v>7.2</v>
      </c>
      <c r="N87" s="92">
        <v>6.6</v>
      </c>
    </row>
    <row r="88" spans="1:12" s="92" customFormat="1" ht="34.5" customHeight="1" hidden="1" thickBot="1">
      <c r="A88" s="46"/>
      <c r="B88" s="6" t="s">
        <v>88</v>
      </c>
      <c r="C88" s="47">
        <v>966</v>
      </c>
      <c r="D88" s="46" t="s">
        <v>68</v>
      </c>
      <c r="E88" s="59" t="s">
        <v>144</v>
      </c>
      <c r="F88" s="47">
        <v>240</v>
      </c>
      <c r="G88" s="47"/>
      <c r="H88" s="27">
        <f>6.6+96+147.3+7.2+343</f>
        <v>600.1</v>
      </c>
      <c r="I88" s="107"/>
      <c r="J88"/>
      <c r="K88"/>
      <c r="L88"/>
    </row>
    <row r="89" spans="1:12" s="92" customFormat="1" ht="36" customHeight="1" hidden="1" thickBot="1">
      <c r="A89" s="74" t="s">
        <v>32</v>
      </c>
      <c r="B89" s="75" t="s">
        <v>33</v>
      </c>
      <c r="C89" s="76">
        <v>966</v>
      </c>
      <c r="D89" s="77" t="s">
        <v>71</v>
      </c>
      <c r="E89" s="77"/>
      <c r="F89" s="76"/>
      <c r="G89" s="76"/>
      <c r="H89" s="78">
        <v>0</v>
      </c>
      <c r="I89" s="107"/>
      <c r="J89"/>
      <c r="K89"/>
      <c r="L89"/>
    </row>
    <row r="90" spans="1:8" ht="21" hidden="1" thickBot="1">
      <c r="A90" s="68" t="s">
        <v>34</v>
      </c>
      <c r="B90" s="69" t="s">
        <v>35</v>
      </c>
      <c r="C90" s="70">
        <v>966</v>
      </c>
      <c r="D90" s="71" t="s">
        <v>72</v>
      </c>
      <c r="E90" s="71"/>
      <c r="F90" s="70"/>
      <c r="G90" s="70"/>
      <c r="H90" s="72">
        <v>0</v>
      </c>
    </row>
    <row r="91" spans="1:8" ht="51" hidden="1" thickBot="1">
      <c r="A91" s="38" t="s">
        <v>100</v>
      </c>
      <c r="B91" s="39" t="s">
        <v>101</v>
      </c>
      <c r="C91" s="40">
        <v>966</v>
      </c>
      <c r="D91" s="41" t="s">
        <v>72</v>
      </c>
      <c r="E91" s="41" t="s">
        <v>111</v>
      </c>
      <c r="F91" s="40"/>
      <c r="G91" s="40"/>
      <c r="H91" s="62">
        <f>H92</f>
        <v>0</v>
      </c>
    </row>
    <row r="92" spans="1:8" ht="30.75" customHeight="1" hidden="1">
      <c r="A92" s="15" t="s">
        <v>102</v>
      </c>
      <c r="B92" s="32" t="s">
        <v>24</v>
      </c>
      <c r="C92" s="21">
        <v>966</v>
      </c>
      <c r="D92" s="15" t="s">
        <v>72</v>
      </c>
      <c r="E92" s="8" t="s">
        <v>111</v>
      </c>
      <c r="F92" s="21">
        <v>200</v>
      </c>
      <c r="G92" s="21"/>
      <c r="H92" s="24">
        <f>H93</f>
        <v>0</v>
      </c>
    </row>
    <row r="93" spans="1:8" ht="27" customHeight="1" hidden="1">
      <c r="A93" s="15"/>
      <c r="B93" s="5" t="s">
        <v>88</v>
      </c>
      <c r="C93" s="21">
        <v>966</v>
      </c>
      <c r="D93" s="15" t="s">
        <v>72</v>
      </c>
      <c r="E93" s="8" t="s">
        <v>111</v>
      </c>
      <c r="F93" s="21">
        <v>240</v>
      </c>
      <c r="G93" s="21"/>
      <c r="H93" s="24">
        <v>0</v>
      </c>
    </row>
    <row r="94" spans="1:12" s="92" customFormat="1" ht="13.5" thickBot="1">
      <c r="A94" s="108" t="s">
        <v>130</v>
      </c>
      <c r="B94" s="110" t="s">
        <v>273</v>
      </c>
      <c r="C94" s="111">
        <v>966</v>
      </c>
      <c r="D94" s="109" t="s">
        <v>274</v>
      </c>
      <c r="E94" s="109"/>
      <c r="F94" s="111"/>
      <c r="G94" s="111"/>
      <c r="H94" s="130">
        <f>H95+H101</f>
        <v>311</v>
      </c>
      <c r="I94" s="107"/>
      <c r="J94"/>
      <c r="K94"/>
      <c r="L94"/>
    </row>
    <row r="95" spans="1:9" s="400" customFormat="1" ht="15.75" customHeight="1" thickBot="1">
      <c r="A95" s="394" t="s">
        <v>15</v>
      </c>
      <c r="B95" s="412" t="s">
        <v>275</v>
      </c>
      <c r="C95" s="402">
        <v>966</v>
      </c>
      <c r="D95" s="403" t="s">
        <v>271</v>
      </c>
      <c r="E95" s="403"/>
      <c r="F95" s="402"/>
      <c r="G95" s="402"/>
      <c r="H95" s="404">
        <f>'ассигнов 3'!H72</f>
        <v>270</v>
      </c>
      <c r="I95" s="399"/>
    </row>
    <row r="96" spans="1:9" s="400" customFormat="1" ht="41.25" hidden="1" thickBot="1">
      <c r="A96" s="394" t="s">
        <v>94</v>
      </c>
      <c r="B96" s="439" t="s">
        <v>331</v>
      </c>
      <c r="C96" s="402">
        <v>966</v>
      </c>
      <c r="D96" s="403" t="s">
        <v>271</v>
      </c>
      <c r="E96" s="403" t="s">
        <v>296</v>
      </c>
      <c r="F96" s="402"/>
      <c r="G96" s="402"/>
      <c r="H96" s="404">
        <f>'ассигнов 3'!H73</f>
        <v>270</v>
      </c>
      <c r="I96" s="399"/>
    </row>
    <row r="97" spans="1:9" s="400" customFormat="1" ht="64.5" customHeight="1" hidden="1">
      <c r="A97" s="405" t="s">
        <v>95</v>
      </c>
      <c r="B97" s="440" t="s">
        <v>335</v>
      </c>
      <c r="C97" s="407">
        <v>966</v>
      </c>
      <c r="D97" s="405" t="s">
        <v>271</v>
      </c>
      <c r="E97" s="405" t="s">
        <v>296</v>
      </c>
      <c r="F97" s="407">
        <v>100</v>
      </c>
      <c r="G97" s="407"/>
      <c r="H97" s="404">
        <f>'ассигнов 3'!H74</f>
        <v>270</v>
      </c>
      <c r="I97" s="399"/>
    </row>
    <row r="98" spans="1:9" s="400" customFormat="1" ht="21" hidden="1" thickBot="1">
      <c r="A98" s="405"/>
      <c r="B98" s="431" t="s">
        <v>146</v>
      </c>
      <c r="C98" s="407">
        <v>966</v>
      </c>
      <c r="D98" s="405" t="s">
        <v>271</v>
      </c>
      <c r="E98" s="405" t="s">
        <v>296</v>
      </c>
      <c r="F98" s="407">
        <v>110</v>
      </c>
      <c r="G98" s="407"/>
      <c r="H98" s="404">
        <f>'ассигнов 3'!H75</f>
        <v>270</v>
      </c>
      <c r="I98" s="399"/>
    </row>
    <row r="99" spans="1:9" s="400" customFormat="1" ht="21" hidden="1" thickBot="1">
      <c r="A99" s="405" t="s">
        <v>334</v>
      </c>
      <c r="B99" s="431" t="s">
        <v>336</v>
      </c>
      <c r="C99" s="407">
        <v>966</v>
      </c>
      <c r="D99" s="405" t="s">
        <v>271</v>
      </c>
      <c r="E99" s="405" t="s">
        <v>296</v>
      </c>
      <c r="F99" s="407">
        <v>800</v>
      </c>
      <c r="G99" s="407"/>
      <c r="H99" s="404" t="e">
        <f>'ассигнов 3'!#REF!</f>
        <v>#REF!</v>
      </c>
      <c r="I99" s="399"/>
    </row>
    <row r="100" spans="1:9" s="400" customFormat="1" ht="41.25" customHeight="1" hidden="1" thickBot="1">
      <c r="A100" s="428"/>
      <c r="B100" s="441" t="s">
        <v>326</v>
      </c>
      <c r="C100" s="427">
        <v>966</v>
      </c>
      <c r="D100" s="428" t="s">
        <v>271</v>
      </c>
      <c r="E100" s="428" t="s">
        <v>296</v>
      </c>
      <c r="F100" s="427">
        <v>810</v>
      </c>
      <c r="G100" s="427"/>
      <c r="H100" s="404" t="e">
        <f>'ассигнов 3'!#REF!</f>
        <v>#REF!</v>
      </c>
      <c r="I100" s="399"/>
    </row>
    <row r="101" spans="1:9" s="400" customFormat="1" ht="13.5" thickBot="1">
      <c r="A101" s="394" t="s">
        <v>29</v>
      </c>
      <c r="B101" s="412" t="s">
        <v>325</v>
      </c>
      <c r="C101" s="402">
        <v>966</v>
      </c>
      <c r="D101" s="403" t="s">
        <v>272</v>
      </c>
      <c r="E101" s="403"/>
      <c r="F101" s="402"/>
      <c r="G101" s="402"/>
      <c r="H101" s="404">
        <f>Ведом2!H76</f>
        <v>41</v>
      </c>
      <c r="I101" s="399"/>
    </row>
    <row r="102" spans="1:8" ht="81" customHeight="1" hidden="1" thickBot="1">
      <c r="A102" s="38" t="s">
        <v>277</v>
      </c>
      <c r="B102" s="39" t="s">
        <v>604</v>
      </c>
      <c r="C102" s="40">
        <v>966</v>
      </c>
      <c r="D102" s="41" t="s">
        <v>272</v>
      </c>
      <c r="E102" s="41" t="s">
        <v>262</v>
      </c>
      <c r="F102" s="40"/>
      <c r="G102" s="40"/>
      <c r="H102" s="62">
        <f>H103</f>
        <v>50</v>
      </c>
    </row>
    <row r="103" spans="1:8" ht="30" customHeight="1" hidden="1">
      <c r="A103" s="15" t="s">
        <v>278</v>
      </c>
      <c r="B103" s="32" t="s">
        <v>24</v>
      </c>
      <c r="C103" s="21">
        <v>966</v>
      </c>
      <c r="D103" s="15" t="s">
        <v>272</v>
      </c>
      <c r="E103" s="44" t="s">
        <v>262</v>
      </c>
      <c r="F103" s="21">
        <v>200</v>
      </c>
      <c r="G103" s="21"/>
      <c r="H103" s="24">
        <f>H104</f>
        <v>50</v>
      </c>
    </row>
    <row r="104" spans="1:8" ht="31.5" customHeight="1" hidden="1" thickBot="1">
      <c r="A104" s="15"/>
      <c r="B104" s="5" t="s">
        <v>88</v>
      </c>
      <c r="C104" s="21">
        <v>966</v>
      </c>
      <c r="D104" s="15" t="s">
        <v>272</v>
      </c>
      <c r="E104" s="87" t="s">
        <v>262</v>
      </c>
      <c r="F104" s="21">
        <v>240</v>
      </c>
      <c r="G104" s="21"/>
      <c r="H104" s="188">
        <v>50</v>
      </c>
    </row>
    <row r="105" spans="1:8" ht="13.5" thickBot="1">
      <c r="A105" s="74" t="s">
        <v>32</v>
      </c>
      <c r="B105" s="75" t="s">
        <v>36</v>
      </c>
      <c r="C105" s="76">
        <v>966</v>
      </c>
      <c r="D105" s="77" t="s">
        <v>73</v>
      </c>
      <c r="E105" s="77"/>
      <c r="F105" s="76"/>
      <c r="G105" s="76"/>
      <c r="H105" s="78">
        <f>Ведом2!H80</f>
        <v>85284.9</v>
      </c>
    </row>
    <row r="106" spans="1:9" s="400" customFormat="1" ht="14.25" customHeight="1" thickBot="1">
      <c r="A106" s="394" t="s">
        <v>34</v>
      </c>
      <c r="B106" s="412" t="s">
        <v>37</v>
      </c>
      <c r="C106" s="402">
        <v>966</v>
      </c>
      <c r="D106" s="403" t="s">
        <v>74</v>
      </c>
      <c r="E106" s="403"/>
      <c r="F106" s="402"/>
      <c r="G106" s="402"/>
      <c r="H106" s="404">
        <f>Ведом2!H81</f>
        <v>85284.9</v>
      </c>
      <c r="I106" s="399"/>
    </row>
    <row r="107" spans="1:8" ht="48.75" customHeight="1" hidden="1" thickBot="1">
      <c r="A107" s="38" t="s">
        <v>38</v>
      </c>
      <c r="B107" s="39" t="s">
        <v>605</v>
      </c>
      <c r="C107" s="40">
        <v>966</v>
      </c>
      <c r="D107" s="41" t="s">
        <v>74</v>
      </c>
      <c r="E107" s="41" t="s">
        <v>263</v>
      </c>
      <c r="F107" s="40"/>
      <c r="G107" s="40"/>
      <c r="H107" s="62">
        <f>H108</f>
        <v>10366.6</v>
      </c>
    </row>
    <row r="108" spans="1:8" ht="30" customHeight="1" hidden="1" thickBot="1">
      <c r="A108" s="15" t="s">
        <v>39</v>
      </c>
      <c r="B108" s="48" t="s">
        <v>24</v>
      </c>
      <c r="C108" s="49">
        <v>966</v>
      </c>
      <c r="D108" s="50" t="s">
        <v>74</v>
      </c>
      <c r="E108" s="136" t="s">
        <v>263</v>
      </c>
      <c r="F108" s="49">
        <v>200</v>
      </c>
      <c r="G108" s="49"/>
      <c r="H108" s="51">
        <f>H109</f>
        <v>10366.6</v>
      </c>
    </row>
    <row r="109" spans="1:10" ht="28.5" customHeight="1" hidden="1" thickBot="1">
      <c r="A109" s="15"/>
      <c r="B109" s="5" t="s">
        <v>88</v>
      </c>
      <c r="C109" s="49">
        <v>966</v>
      </c>
      <c r="D109" s="50" t="s">
        <v>74</v>
      </c>
      <c r="E109" s="136" t="s">
        <v>263</v>
      </c>
      <c r="F109" s="49">
        <v>240</v>
      </c>
      <c r="G109" s="49"/>
      <c r="H109" s="51">
        <f>10366.6</f>
        <v>10366.6</v>
      </c>
      <c r="J109">
        <v>-500</v>
      </c>
    </row>
    <row r="110" spans="1:10" ht="5.25" customHeight="1" hidden="1" thickBot="1">
      <c r="A110" s="15"/>
      <c r="B110" s="34" t="s">
        <v>117</v>
      </c>
      <c r="C110" s="49">
        <v>966</v>
      </c>
      <c r="D110" s="50" t="s">
        <v>74</v>
      </c>
      <c r="E110" s="134" t="s">
        <v>263</v>
      </c>
      <c r="F110" s="49">
        <v>244</v>
      </c>
      <c r="G110" s="49"/>
      <c r="H110" s="51">
        <v>5715.9</v>
      </c>
      <c r="J110" t="s">
        <v>142</v>
      </c>
    </row>
    <row r="111" spans="1:8" ht="38.25" customHeight="1" hidden="1" thickBot="1">
      <c r="A111" s="38" t="s">
        <v>232</v>
      </c>
      <c r="B111" s="39" t="s">
        <v>606</v>
      </c>
      <c r="C111" s="40">
        <v>966</v>
      </c>
      <c r="D111" s="41" t="s">
        <v>74</v>
      </c>
      <c r="E111" s="41" t="s">
        <v>264</v>
      </c>
      <c r="F111" s="40"/>
      <c r="G111" s="40"/>
      <c r="H111" s="62">
        <f>H112</f>
        <v>9627.9</v>
      </c>
    </row>
    <row r="112" spans="1:8" ht="27" customHeight="1" hidden="1">
      <c r="A112" s="15" t="s">
        <v>279</v>
      </c>
      <c r="B112" s="32" t="s">
        <v>24</v>
      </c>
      <c r="C112" s="21">
        <v>966</v>
      </c>
      <c r="D112" s="15" t="s">
        <v>74</v>
      </c>
      <c r="E112" s="94" t="s">
        <v>264</v>
      </c>
      <c r="F112" s="21">
        <v>200</v>
      </c>
      <c r="G112" s="21"/>
      <c r="H112" s="24">
        <f>H113</f>
        <v>9627.9</v>
      </c>
    </row>
    <row r="113" spans="1:10" ht="26.25" customHeight="1" hidden="1" thickBot="1">
      <c r="A113" s="15"/>
      <c r="B113" s="5" t="s">
        <v>88</v>
      </c>
      <c r="C113" s="21">
        <v>966</v>
      </c>
      <c r="D113" s="15" t="s">
        <v>74</v>
      </c>
      <c r="E113" s="94" t="s">
        <v>264</v>
      </c>
      <c r="F113" s="21">
        <v>240</v>
      </c>
      <c r="G113" s="21"/>
      <c r="H113" s="24">
        <f>9627.9</f>
        <v>9627.9</v>
      </c>
      <c r="J113">
        <v>-500</v>
      </c>
    </row>
    <row r="114" spans="1:10" ht="21" hidden="1" thickBot="1">
      <c r="A114" s="15"/>
      <c r="B114" s="34" t="s">
        <v>117</v>
      </c>
      <c r="C114" s="21">
        <v>966</v>
      </c>
      <c r="D114" s="15" t="s">
        <v>74</v>
      </c>
      <c r="E114" s="133" t="s">
        <v>264</v>
      </c>
      <c r="F114" s="21">
        <v>244</v>
      </c>
      <c r="G114" s="21"/>
      <c r="H114" s="24">
        <v>3240</v>
      </c>
      <c r="J114" t="s">
        <v>142</v>
      </c>
    </row>
    <row r="115" spans="1:8" ht="39" customHeight="1" hidden="1" thickBot="1">
      <c r="A115" s="38" t="s">
        <v>280</v>
      </c>
      <c r="B115" s="39" t="s">
        <v>607</v>
      </c>
      <c r="C115" s="40">
        <v>966</v>
      </c>
      <c r="D115" s="41" t="s">
        <v>74</v>
      </c>
      <c r="E115" s="41" t="s">
        <v>265</v>
      </c>
      <c r="F115" s="40"/>
      <c r="G115" s="40"/>
      <c r="H115" s="62">
        <f>H116</f>
        <v>16119.2</v>
      </c>
    </row>
    <row r="116" spans="1:8" ht="25.5" customHeight="1" hidden="1">
      <c r="A116" s="15" t="s">
        <v>281</v>
      </c>
      <c r="B116" s="52" t="s">
        <v>24</v>
      </c>
      <c r="C116" s="21">
        <v>966</v>
      </c>
      <c r="D116" s="15" t="s">
        <v>74</v>
      </c>
      <c r="E116" s="94" t="s">
        <v>265</v>
      </c>
      <c r="F116" s="21">
        <v>200</v>
      </c>
      <c r="G116" s="21"/>
      <c r="H116" s="24">
        <f>H117</f>
        <v>16119.2</v>
      </c>
    </row>
    <row r="117" spans="1:10" ht="32.25" customHeight="1" hidden="1" thickBot="1">
      <c r="A117" s="15"/>
      <c r="B117" s="5" t="s">
        <v>88</v>
      </c>
      <c r="C117" s="21">
        <v>966</v>
      </c>
      <c r="D117" s="15" t="s">
        <v>74</v>
      </c>
      <c r="E117" s="94" t="s">
        <v>265</v>
      </c>
      <c r="F117" s="21">
        <v>240</v>
      </c>
      <c r="G117" s="21"/>
      <c r="H117" s="24">
        <v>16119.2</v>
      </c>
      <c r="J117">
        <f>-700-1729</f>
        <v>-2429</v>
      </c>
    </row>
    <row r="118" spans="1:8" ht="41.25" hidden="1" thickBot="1">
      <c r="A118" s="38" t="s">
        <v>282</v>
      </c>
      <c r="B118" s="39" t="s">
        <v>608</v>
      </c>
      <c r="C118" s="40">
        <v>966</v>
      </c>
      <c r="D118" s="41" t="s">
        <v>74</v>
      </c>
      <c r="E118" s="41" t="s">
        <v>345</v>
      </c>
      <c r="F118" s="40"/>
      <c r="G118" s="40"/>
      <c r="H118" s="62">
        <f>H119</f>
        <v>2979.3</v>
      </c>
    </row>
    <row r="119" spans="1:8" ht="25.5" customHeight="1" hidden="1">
      <c r="A119" s="15" t="s">
        <v>283</v>
      </c>
      <c r="B119" s="52" t="s">
        <v>24</v>
      </c>
      <c r="C119" s="21">
        <v>966</v>
      </c>
      <c r="D119" s="15" t="s">
        <v>74</v>
      </c>
      <c r="E119" s="94" t="s">
        <v>345</v>
      </c>
      <c r="F119" s="21">
        <v>200</v>
      </c>
      <c r="G119" s="21"/>
      <c r="H119" s="24">
        <f>H120</f>
        <v>2979.3</v>
      </c>
    </row>
    <row r="120" spans="1:10" ht="32.25" customHeight="1" hidden="1" thickBot="1">
      <c r="A120" s="15"/>
      <c r="B120" s="5" t="s">
        <v>88</v>
      </c>
      <c r="C120" s="21">
        <v>966</v>
      </c>
      <c r="D120" s="15" t="s">
        <v>74</v>
      </c>
      <c r="E120" s="94" t="s">
        <v>345</v>
      </c>
      <c r="F120" s="21">
        <v>240</v>
      </c>
      <c r="G120" s="21"/>
      <c r="H120" s="24">
        <v>2979.3</v>
      </c>
      <c r="J120">
        <f>-700-1729</f>
        <v>-2429</v>
      </c>
    </row>
    <row r="121" spans="1:8" ht="30.75" hidden="1" thickBot="1">
      <c r="A121" s="38" t="s">
        <v>339</v>
      </c>
      <c r="B121" s="39" t="s">
        <v>609</v>
      </c>
      <c r="C121" s="40">
        <v>966</v>
      </c>
      <c r="D121" s="41" t="s">
        <v>74</v>
      </c>
      <c r="E121" s="41" t="s">
        <v>346</v>
      </c>
      <c r="F121" s="40"/>
      <c r="G121" s="40"/>
      <c r="H121" s="62">
        <f>H122</f>
        <v>966</v>
      </c>
    </row>
    <row r="122" spans="1:8" ht="25.5" customHeight="1" hidden="1">
      <c r="A122" s="15" t="s">
        <v>340</v>
      </c>
      <c r="B122" s="52" t="s">
        <v>24</v>
      </c>
      <c r="C122" s="21">
        <v>966</v>
      </c>
      <c r="D122" s="15" t="s">
        <v>74</v>
      </c>
      <c r="E122" s="94" t="s">
        <v>346</v>
      </c>
      <c r="F122" s="21">
        <v>200</v>
      </c>
      <c r="G122" s="21"/>
      <c r="H122" s="24">
        <f>H123</f>
        <v>966</v>
      </c>
    </row>
    <row r="123" spans="1:10" ht="32.25" customHeight="1" hidden="1" thickBot="1">
      <c r="A123" s="15"/>
      <c r="B123" s="6" t="s">
        <v>88</v>
      </c>
      <c r="C123" s="43">
        <v>966</v>
      </c>
      <c r="D123" s="44" t="s">
        <v>74</v>
      </c>
      <c r="E123" s="44" t="s">
        <v>346</v>
      </c>
      <c r="F123" s="43">
        <v>240</v>
      </c>
      <c r="G123" s="43"/>
      <c r="H123" s="53">
        <v>966</v>
      </c>
      <c r="J123">
        <f>-700-1729</f>
        <v>-2429</v>
      </c>
    </row>
    <row r="124" spans="1:8" ht="25.5" customHeight="1" hidden="1" thickBot="1">
      <c r="A124" s="189" t="s">
        <v>341</v>
      </c>
      <c r="B124" s="190" t="s">
        <v>148</v>
      </c>
      <c r="C124" s="40"/>
      <c r="D124" s="41" t="s">
        <v>74</v>
      </c>
      <c r="E124" s="41" t="s">
        <v>266</v>
      </c>
      <c r="F124" s="40"/>
      <c r="G124" s="40"/>
      <c r="H124" s="62">
        <f>H125+H127+H129</f>
        <v>15948.6</v>
      </c>
    </row>
    <row r="125" spans="1:8" ht="30" hidden="1">
      <c r="A125" s="15" t="s">
        <v>342</v>
      </c>
      <c r="B125" s="4" t="s">
        <v>85</v>
      </c>
      <c r="C125" s="21"/>
      <c r="D125" s="15" t="s">
        <v>74</v>
      </c>
      <c r="E125" s="94" t="s">
        <v>266</v>
      </c>
      <c r="F125" s="21">
        <v>100</v>
      </c>
      <c r="G125" s="21"/>
      <c r="H125" s="24">
        <f>H126</f>
        <v>11757.9</v>
      </c>
    </row>
    <row r="126" spans="1:8" ht="20.25" hidden="1">
      <c r="A126" s="16"/>
      <c r="B126" s="5" t="s">
        <v>146</v>
      </c>
      <c r="C126" s="22"/>
      <c r="D126" s="16" t="s">
        <v>74</v>
      </c>
      <c r="E126" s="87" t="s">
        <v>266</v>
      </c>
      <c r="F126" s="22">
        <v>110</v>
      </c>
      <c r="G126" s="22"/>
      <c r="H126" s="25">
        <f>9030.6+2727.3</f>
        <v>11757.9</v>
      </c>
    </row>
    <row r="127" spans="1:8" ht="29.25" customHeight="1" hidden="1">
      <c r="A127" s="16" t="s">
        <v>343</v>
      </c>
      <c r="B127" s="5" t="s">
        <v>24</v>
      </c>
      <c r="C127" s="22"/>
      <c r="D127" s="16" t="s">
        <v>74</v>
      </c>
      <c r="E127" s="87" t="s">
        <v>266</v>
      </c>
      <c r="F127" s="22">
        <v>200</v>
      </c>
      <c r="G127" s="22"/>
      <c r="H127" s="25">
        <f>H128</f>
        <v>4190.7</v>
      </c>
    </row>
    <row r="128" spans="1:8" ht="31.5" customHeight="1" hidden="1">
      <c r="A128" s="16"/>
      <c r="B128" s="5" t="s">
        <v>88</v>
      </c>
      <c r="C128" s="22"/>
      <c r="D128" s="16" t="s">
        <v>74</v>
      </c>
      <c r="E128" s="87" t="s">
        <v>266</v>
      </c>
      <c r="F128" s="22">
        <v>240</v>
      </c>
      <c r="G128" s="22"/>
      <c r="H128" s="25">
        <f>605.7+3385.2+142.1+53+0.5+4.2</f>
        <v>4190.7</v>
      </c>
    </row>
    <row r="129" spans="1:8" ht="18.75" customHeight="1" hidden="1">
      <c r="A129" s="16" t="s">
        <v>344</v>
      </c>
      <c r="B129" s="5" t="s">
        <v>89</v>
      </c>
      <c r="C129" s="22">
        <v>928</v>
      </c>
      <c r="D129" s="16" t="s">
        <v>74</v>
      </c>
      <c r="E129" s="1" t="s">
        <v>266</v>
      </c>
      <c r="F129" s="22">
        <v>800</v>
      </c>
      <c r="G129" s="22"/>
      <c r="H129" s="25">
        <f>H130</f>
        <v>0</v>
      </c>
    </row>
    <row r="130" spans="1:8" ht="18" customHeight="1" hidden="1" thickBot="1">
      <c r="A130" s="17"/>
      <c r="B130" s="118" t="s">
        <v>14</v>
      </c>
      <c r="C130" s="23">
        <v>928</v>
      </c>
      <c r="D130" s="17" t="s">
        <v>74</v>
      </c>
      <c r="E130" s="59" t="s">
        <v>266</v>
      </c>
      <c r="F130" s="23">
        <v>850</v>
      </c>
      <c r="G130" s="23"/>
      <c r="H130" s="27">
        <v>0</v>
      </c>
    </row>
    <row r="131" spans="1:10" ht="16.5" customHeight="1" thickBot="1">
      <c r="A131" s="214" t="s">
        <v>190</v>
      </c>
      <c r="B131" s="75" t="s">
        <v>40</v>
      </c>
      <c r="C131" s="76">
        <v>966</v>
      </c>
      <c r="D131" s="77" t="s">
        <v>75</v>
      </c>
      <c r="E131" s="77"/>
      <c r="F131" s="76"/>
      <c r="G131" s="76"/>
      <c r="H131" s="78">
        <f>Ведом2!H101</f>
        <v>1309.2</v>
      </c>
      <c r="I131" s="107">
        <v>500.3</v>
      </c>
      <c r="J131" t="s">
        <v>142</v>
      </c>
    </row>
    <row r="132" spans="1:9" s="400" customFormat="1" ht="13.5" thickBot="1">
      <c r="A132" s="394" t="s">
        <v>93</v>
      </c>
      <c r="B132" s="412" t="s">
        <v>323</v>
      </c>
      <c r="C132" s="402">
        <v>966</v>
      </c>
      <c r="D132" s="403" t="s">
        <v>76</v>
      </c>
      <c r="E132" s="403"/>
      <c r="F132" s="402"/>
      <c r="G132" s="402"/>
      <c r="H132" s="404">
        <f>Ведом2!H102</f>
        <v>200</v>
      </c>
      <c r="I132" s="399"/>
    </row>
    <row r="133" spans="1:9" s="400" customFormat="1" ht="51" hidden="1" thickBot="1">
      <c r="A133" s="394" t="s">
        <v>42</v>
      </c>
      <c r="B133" s="412" t="s">
        <v>611</v>
      </c>
      <c r="C133" s="402">
        <v>966</v>
      </c>
      <c r="D133" s="403" t="s">
        <v>76</v>
      </c>
      <c r="E133" s="403" t="s">
        <v>267</v>
      </c>
      <c r="F133" s="402"/>
      <c r="G133" s="402"/>
      <c r="H133" s="404">
        <f>H134</f>
        <v>100</v>
      </c>
      <c r="I133" s="399"/>
    </row>
    <row r="134" spans="1:9" s="400" customFormat="1" ht="26.25" customHeight="1" hidden="1">
      <c r="A134" s="405" t="s">
        <v>43</v>
      </c>
      <c r="B134" s="442" t="s">
        <v>24</v>
      </c>
      <c r="C134" s="407">
        <v>966</v>
      </c>
      <c r="D134" s="405" t="s">
        <v>76</v>
      </c>
      <c r="E134" s="405" t="s">
        <v>267</v>
      </c>
      <c r="F134" s="407">
        <v>200</v>
      </c>
      <c r="G134" s="407"/>
      <c r="H134" s="409">
        <f>H135</f>
        <v>100</v>
      </c>
      <c r="I134" s="399"/>
    </row>
    <row r="135" spans="1:9" s="400" customFormat="1" ht="32.25" customHeight="1" hidden="1" thickBot="1">
      <c r="A135" s="405"/>
      <c r="B135" s="418" t="s">
        <v>88</v>
      </c>
      <c r="C135" s="407">
        <v>966</v>
      </c>
      <c r="D135" s="405" t="s">
        <v>76</v>
      </c>
      <c r="E135" s="405" t="s">
        <v>267</v>
      </c>
      <c r="F135" s="407">
        <v>240</v>
      </c>
      <c r="G135" s="407"/>
      <c r="H135" s="409">
        <v>100</v>
      </c>
      <c r="I135" s="399"/>
    </row>
    <row r="136" spans="1:9" s="400" customFormat="1" ht="30.75" hidden="1" thickBot="1">
      <c r="A136" s="394" t="s">
        <v>371</v>
      </c>
      <c r="B136" s="412" t="s">
        <v>610</v>
      </c>
      <c r="C136" s="402">
        <v>966</v>
      </c>
      <c r="D136" s="403" t="s">
        <v>298</v>
      </c>
      <c r="E136" s="403" t="s">
        <v>297</v>
      </c>
      <c r="F136" s="402"/>
      <c r="G136" s="402"/>
      <c r="H136" s="404">
        <f>H137</f>
        <v>366.5</v>
      </c>
      <c r="I136" s="399"/>
    </row>
    <row r="137" spans="1:9" s="400" customFormat="1" ht="30" customHeight="1" hidden="1" thickBot="1">
      <c r="A137" s="405" t="s">
        <v>372</v>
      </c>
      <c r="B137" s="415" t="s">
        <v>24</v>
      </c>
      <c r="C137" s="407">
        <v>966</v>
      </c>
      <c r="D137" s="405" t="s">
        <v>298</v>
      </c>
      <c r="E137" s="403" t="s">
        <v>297</v>
      </c>
      <c r="F137" s="407">
        <v>200</v>
      </c>
      <c r="G137" s="407"/>
      <c r="H137" s="409">
        <f>H138</f>
        <v>366.5</v>
      </c>
      <c r="I137" s="399"/>
    </row>
    <row r="138" spans="1:9" s="400" customFormat="1" ht="27" customHeight="1" hidden="1" thickBot="1">
      <c r="A138" s="405"/>
      <c r="B138" s="418" t="s">
        <v>88</v>
      </c>
      <c r="C138" s="407">
        <v>966</v>
      </c>
      <c r="D138" s="405" t="s">
        <v>298</v>
      </c>
      <c r="E138" s="403" t="s">
        <v>297</v>
      </c>
      <c r="F138" s="407">
        <v>240</v>
      </c>
      <c r="G138" s="407"/>
      <c r="H138" s="409">
        <v>366.5</v>
      </c>
      <c r="I138" s="399"/>
    </row>
    <row r="139" spans="1:9" s="400" customFormat="1" ht="13.5" customHeight="1" thickBot="1">
      <c r="A139" s="394" t="s">
        <v>276</v>
      </c>
      <c r="B139" s="412" t="s">
        <v>381</v>
      </c>
      <c r="C139" s="402">
        <v>966</v>
      </c>
      <c r="D139" s="403" t="s">
        <v>369</v>
      </c>
      <c r="E139" s="403"/>
      <c r="F139" s="402"/>
      <c r="G139" s="402"/>
      <c r="H139" s="404">
        <f>Ведом2!H106</f>
        <v>1109.2</v>
      </c>
      <c r="I139" s="399"/>
    </row>
    <row r="140" spans="1:8" ht="41.25" hidden="1" thickBot="1">
      <c r="A140" s="38" t="s">
        <v>373</v>
      </c>
      <c r="B140" s="39" t="s">
        <v>612</v>
      </c>
      <c r="C140" s="40">
        <v>966</v>
      </c>
      <c r="D140" s="41" t="s">
        <v>369</v>
      </c>
      <c r="E140" s="41" t="s">
        <v>261</v>
      </c>
      <c r="F140" s="40"/>
      <c r="G140" s="40"/>
      <c r="H140" s="62">
        <f>H141</f>
        <v>100</v>
      </c>
    </row>
    <row r="141" spans="1:8" ht="30" customHeight="1" hidden="1">
      <c r="A141" s="15" t="s">
        <v>374</v>
      </c>
      <c r="B141" s="45" t="s">
        <v>24</v>
      </c>
      <c r="C141" s="28">
        <v>966</v>
      </c>
      <c r="D141" s="17" t="s">
        <v>369</v>
      </c>
      <c r="E141" s="44" t="s">
        <v>261</v>
      </c>
      <c r="F141" s="28">
        <v>200</v>
      </c>
      <c r="G141" s="28"/>
      <c r="H141" s="188">
        <f>H142</f>
        <v>100</v>
      </c>
    </row>
    <row r="142" spans="1:12" s="92" customFormat="1" ht="21" hidden="1" thickBot="1">
      <c r="A142" s="15"/>
      <c r="B142" s="6" t="s">
        <v>88</v>
      </c>
      <c r="C142" s="43">
        <v>966</v>
      </c>
      <c r="D142" s="17" t="s">
        <v>369</v>
      </c>
      <c r="E142" s="46" t="s">
        <v>261</v>
      </c>
      <c r="F142" s="43">
        <v>240</v>
      </c>
      <c r="G142" s="43"/>
      <c r="H142" s="194">
        <v>100</v>
      </c>
      <c r="I142" s="107"/>
      <c r="J142"/>
      <c r="K142"/>
      <c r="L142"/>
    </row>
    <row r="143" spans="1:12" s="92" customFormat="1" ht="30.75" hidden="1" thickBot="1">
      <c r="A143" s="38" t="s">
        <v>375</v>
      </c>
      <c r="B143" s="190" t="s">
        <v>299</v>
      </c>
      <c r="C143" s="40">
        <v>966</v>
      </c>
      <c r="D143" s="41" t="s">
        <v>369</v>
      </c>
      <c r="E143" s="41" t="s">
        <v>300</v>
      </c>
      <c r="F143" s="40"/>
      <c r="G143" s="40"/>
      <c r="H143" s="62">
        <f>H144</f>
        <v>50</v>
      </c>
      <c r="I143" s="107"/>
      <c r="J143"/>
      <c r="K143"/>
      <c r="L143"/>
    </row>
    <row r="144" spans="1:12" s="92" customFormat="1" ht="12.75" hidden="1">
      <c r="A144" s="15" t="s">
        <v>376</v>
      </c>
      <c r="B144" s="32" t="s">
        <v>24</v>
      </c>
      <c r="C144" s="21">
        <v>966</v>
      </c>
      <c r="D144" s="17" t="s">
        <v>369</v>
      </c>
      <c r="E144" s="94" t="s">
        <v>300</v>
      </c>
      <c r="F144" s="21">
        <v>200</v>
      </c>
      <c r="G144" s="21"/>
      <c r="H144" s="24">
        <f>H145</f>
        <v>50</v>
      </c>
      <c r="I144" s="107"/>
      <c r="J144"/>
      <c r="K144"/>
      <c r="L144"/>
    </row>
    <row r="145" spans="1:12" s="92" customFormat="1" ht="21" hidden="1" thickBot="1">
      <c r="A145" s="15"/>
      <c r="B145" s="5" t="s">
        <v>88</v>
      </c>
      <c r="C145" s="21">
        <v>966</v>
      </c>
      <c r="D145" s="17" t="s">
        <v>369</v>
      </c>
      <c r="E145" s="94" t="s">
        <v>300</v>
      </c>
      <c r="F145" s="21">
        <v>240</v>
      </c>
      <c r="G145" s="21"/>
      <c r="H145" s="158">
        <v>50</v>
      </c>
      <c r="I145" s="107"/>
      <c r="J145"/>
      <c r="K145"/>
      <c r="L145"/>
    </row>
    <row r="146" spans="1:12" s="92" customFormat="1" ht="69.75" customHeight="1" hidden="1" thickBot="1">
      <c r="A146" s="38" t="s">
        <v>377</v>
      </c>
      <c r="B146" s="39" t="s">
        <v>613</v>
      </c>
      <c r="C146" s="40">
        <v>966</v>
      </c>
      <c r="D146" s="41" t="s">
        <v>369</v>
      </c>
      <c r="E146" s="41" t="s">
        <v>301</v>
      </c>
      <c r="F146" s="40"/>
      <c r="G146" s="40"/>
      <c r="H146" s="62">
        <f>H147</f>
        <v>50</v>
      </c>
      <c r="I146" s="107"/>
      <c r="J146"/>
      <c r="K146"/>
      <c r="L146"/>
    </row>
    <row r="147" spans="1:12" s="92" customFormat="1" ht="31.5" customHeight="1" hidden="1">
      <c r="A147" s="15" t="s">
        <v>378</v>
      </c>
      <c r="B147" s="32" t="s">
        <v>24</v>
      </c>
      <c r="C147" s="21">
        <v>966</v>
      </c>
      <c r="D147" s="17" t="s">
        <v>369</v>
      </c>
      <c r="E147" s="94" t="s">
        <v>301</v>
      </c>
      <c r="F147" s="21">
        <v>200</v>
      </c>
      <c r="G147" s="21"/>
      <c r="H147" s="24">
        <f>H148</f>
        <v>50</v>
      </c>
      <c r="I147" s="107"/>
      <c r="J147"/>
      <c r="K147"/>
      <c r="L147"/>
    </row>
    <row r="148" spans="1:12" s="92" customFormat="1" ht="30" customHeight="1" hidden="1" thickBot="1">
      <c r="A148" s="15"/>
      <c r="B148" s="5" t="s">
        <v>88</v>
      </c>
      <c r="C148" s="21">
        <v>966</v>
      </c>
      <c r="D148" s="17" t="s">
        <v>369</v>
      </c>
      <c r="E148" s="94" t="s">
        <v>301</v>
      </c>
      <c r="F148" s="21">
        <v>240</v>
      </c>
      <c r="G148" s="21"/>
      <c r="H148" s="158">
        <v>50</v>
      </c>
      <c r="I148" s="107"/>
      <c r="J148"/>
      <c r="K148"/>
      <c r="L148"/>
    </row>
    <row r="149" spans="1:12" s="92" customFormat="1" ht="66" customHeight="1" hidden="1" thickBot="1">
      <c r="A149" s="38" t="s">
        <v>379</v>
      </c>
      <c r="B149" s="39" t="s">
        <v>614</v>
      </c>
      <c r="C149" s="40">
        <v>966</v>
      </c>
      <c r="D149" s="41" t="s">
        <v>369</v>
      </c>
      <c r="E149" s="41" t="s">
        <v>302</v>
      </c>
      <c r="F149" s="40"/>
      <c r="G149" s="40"/>
      <c r="H149" s="62">
        <f>H150</f>
        <v>50</v>
      </c>
      <c r="I149" s="107"/>
      <c r="J149"/>
      <c r="K149"/>
      <c r="L149"/>
    </row>
    <row r="150" spans="1:12" s="92" customFormat="1" ht="32.25" customHeight="1" hidden="1">
      <c r="A150" s="15" t="s">
        <v>380</v>
      </c>
      <c r="B150" s="192" t="s">
        <v>24</v>
      </c>
      <c r="C150" s="21">
        <v>966</v>
      </c>
      <c r="D150" s="17" t="s">
        <v>369</v>
      </c>
      <c r="E150" s="94" t="s">
        <v>302</v>
      </c>
      <c r="F150" s="21">
        <v>200</v>
      </c>
      <c r="G150" s="21"/>
      <c r="H150" s="24">
        <f>H151</f>
        <v>50</v>
      </c>
      <c r="I150" s="107"/>
      <c r="J150"/>
      <c r="K150"/>
      <c r="L150"/>
    </row>
    <row r="151" spans="1:12" s="92" customFormat="1" ht="28.5" customHeight="1" hidden="1" thickBot="1">
      <c r="A151" s="17"/>
      <c r="B151" s="6" t="s">
        <v>88</v>
      </c>
      <c r="C151" s="23">
        <v>966</v>
      </c>
      <c r="D151" s="17" t="s">
        <v>369</v>
      </c>
      <c r="E151" s="46" t="s">
        <v>302</v>
      </c>
      <c r="F151" s="23">
        <v>240</v>
      </c>
      <c r="G151" s="23"/>
      <c r="H151" s="194">
        <v>50</v>
      </c>
      <c r="I151" s="107"/>
      <c r="J151"/>
      <c r="K151"/>
      <c r="L151"/>
    </row>
    <row r="152" spans="1:12" s="92" customFormat="1" ht="24" customHeight="1" hidden="1">
      <c r="A152" s="8" t="s">
        <v>287</v>
      </c>
      <c r="B152" s="9" t="s">
        <v>313</v>
      </c>
      <c r="C152" s="28">
        <v>966</v>
      </c>
      <c r="D152" s="8">
        <v>1003</v>
      </c>
      <c r="E152" s="8" t="s">
        <v>115</v>
      </c>
      <c r="F152" s="28">
        <v>300</v>
      </c>
      <c r="G152" s="28"/>
      <c r="H152" s="24">
        <f>H153</f>
        <v>502.8</v>
      </c>
      <c r="I152" s="107"/>
      <c r="J152"/>
      <c r="K152"/>
      <c r="L152"/>
    </row>
    <row r="153" spans="1:12" s="92" customFormat="1" ht="21" customHeight="1" hidden="1" thickBot="1">
      <c r="A153" s="8"/>
      <c r="B153" s="34" t="s">
        <v>82</v>
      </c>
      <c r="C153" s="28">
        <v>966</v>
      </c>
      <c r="D153" s="8">
        <v>1003</v>
      </c>
      <c r="E153" s="8" t="s">
        <v>115</v>
      </c>
      <c r="F153" s="28">
        <v>310</v>
      </c>
      <c r="G153" s="28"/>
      <c r="H153" s="24">
        <v>502.8</v>
      </c>
      <c r="I153" s="107">
        <v>-325.4</v>
      </c>
      <c r="J153"/>
      <c r="K153"/>
      <c r="L153"/>
    </row>
    <row r="154" spans="1:9" ht="18" customHeight="1" thickBot="1">
      <c r="A154" s="74" t="s">
        <v>169</v>
      </c>
      <c r="B154" s="75" t="s">
        <v>44</v>
      </c>
      <c r="C154" s="76">
        <v>966</v>
      </c>
      <c r="D154" s="77" t="s">
        <v>77</v>
      </c>
      <c r="E154" s="77"/>
      <c r="F154" s="76"/>
      <c r="G154" s="76"/>
      <c r="H154" s="78">
        <f>Ведом2!H121</f>
        <v>25077.5</v>
      </c>
      <c r="I154" s="107">
        <v>500.3</v>
      </c>
    </row>
    <row r="155" spans="1:9" s="400" customFormat="1" ht="14.25" customHeight="1" thickBot="1">
      <c r="A155" s="394" t="s">
        <v>103</v>
      </c>
      <c r="B155" s="412" t="s">
        <v>46</v>
      </c>
      <c r="C155" s="402">
        <v>966</v>
      </c>
      <c r="D155" s="403" t="s">
        <v>78</v>
      </c>
      <c r="E155" s="403"/>
      <c r="F155" s="402"/>
      <c r="G155" s="402"/>
      <c r="H155" s="404">
        <f>Ведом2!H122</f>
        <v>25077.5</v>
      </c>
      <c r="I155" s="399"/>
    </row>
    <row r="156" spans="1:8" ht="21" hidden="1" thickBot="1">
      <c r="A156" s="38" t="s">
        <v>47</v>
      </c>
      <c r="B156" s="39" t="s">
        <v>91</v>
      </c>
      <c r="C156" s="40">
        <v>966</v>
      </c>
      <c r="D156" s="41" t="s">
        <v>78</v>
      </c>
      <c r="E156" s="41" t="s">
        <v>268</v>
      </c>
      <c r="F156" s="40"/>
      <c r="G156" s="40"/>
      <c r="H156" s="62">
        <f>H157</f>
        <v>10170.4</v>
      </c>
    </row>
    <row r="157" spans="1:15" ht="49.5" customHeight="1" hidden="1">
      <c r="A157" s="15" t="s">
        <v>284</v>
      </c>
      <c r="B157" s="32" t="s">
        <v>24</v>
      </c>
      <c r="C157" s="21">
        <v>966</v>
      </c>
      <c r="D157" s="15" t="s">
        <v>78</v>
      </c>
      <c r="E157" s="94" t="s">
        <v>268</v>
      </c>
      <c r="F157" s="21">
        <v>200</v>
      </c>
      <c r="G157" s="21"/>
      <c r="H157" s="24">
        <f>H158</f>
        <v>10170.4</v>
      </c>
      <c r="O157" s="128"/>
    </row>
    <row r="158" spans="1:8" ht="29.25" customHeight="1" hidden="1" thickBot="1">
      <c r="A158" s="15"/>
      <c r="B158" s="5" t="s">
        <v>88</v>
      </c>
      <c r="C158" s="21">
        <v>966</v>
      </c>
      <c r="D158" s="15" t="s">
        <v>78</v>
      </c>
      <c r="E158" s="94" t="s">
        <v>268</v>
      </c>
      <c r="F158" s="21">
        <v>240</v>
      </c>
      <c r="G158" s="21"/>
      <c r="H158" s="188">
        <v>10170.4</v>
      </c>
    </row>
    <row r="159" spans="1:8" ht="26.25" customHeight="1" hidden="1" thickBot="1">
      <c r="A159" s="38" t="s">
        <v>285</v>
      </c>
      <c r="B159" s="39" t="s">
        <v>615</v>
      </c>
      <c r="C159" s="40">
        <v>966</v>
      </c>
      <c r="D159" s="41" t="s">
        <v>78</v>
      </c>
      <c r="E159" s="41" t="s">
        <v>269</v>
      </c>
      <c r="F159" s="40"/>
      <c r="G159" s="40"/>
      <c r="H159" s="62">
        <f>H160</f>
        <v>500</v>
      </c>
    </row>
    <row r="160" spans="1:8" ht="25.5" customHeight="1" hidden="1">
      <c r="A160" s="15" t="s">
        <v>286</v>
      </c>
      <c r="B160" s="32" t="s">
        <v>24</v>
      </c>
      <c r="C160" s="21">
        <v>966</v>
      </c>
      <c r="D160" s="15" t="s">
        <v>78</v>
      </c>
      <c r="E160" s="94" t="s">
        <v>269</v>
      </c>
      <c r="F160" s="21">
        <v>200</v>
      </c>
      <c r="G160" s="21"/>
      <c r="H160" s="24">
        <f>H161</f>
        <v>500</v>
      </c>
    </row>
    <row r="161" spans="1:8" ht="31.5" customHeight="1" hidden="1" thickBot="1">
      <c r="A161" s="15"/>
      <c r="B161" s="5" t="s">
        <v>88</v>
      </c>
      <c r="C161" s="21">
        <v>966</v>
      </c>
      <c r="D161" s="15" t="s">
        <v>78</v>
      </c>
      <c r="E161" s="94" t="s">
        <v>269</v>
      </c>
      <c r="F161" s="21">
        <v>240</v>
      </c>
      <c r="G161" s="21"/>
      <c r="H161" s="188">
        <v>500</v>
      </c>
    </row>
    <row r="162" spans="1:13" ht="72" hidden="1" thickBot="1">
      <c r="A162" s="38" t="s">
        <v>294</v>
      </c>
      <c r="B162" s="39" t="s">
        <v>616</v>
      </c>
      <c r="C162" s="40">
        <v>966</v>
      </c>
      <c r="D162" s="41" t="s">
        <v>78</v>
      </c>
      <c r="E162" s="41" t="s">
        <v>293</v>
      </c>
      <c r="F162" s="40"/>
      <c r="G162" s="40"/>
      <c r="H162" s="62">
        <f>H163</f>
        <v>0</v>
      </c>
      <c r="M162" s="196"/>
    </row>
    <row r="163" spans="1:13" ht="30" customHeight="1" hidden="1">
      <c r="A163" s="15" t="s">
        <v>295</v>
      </c>
      <c r="B163" s="32" t="s">
        <v>24</v>
      </c>
      <c r="C163" s="21">
        <v>966</v>
      </c>
      <c r="D163" s="15" t="s">
        <v>78</v>
      </c>
      <c r="E163" s="8" t="s">
        <v>293</v>
      </c>
      <c r="F163" s="21">
        <v>200</v>
      </c>
      <c r="G163" s="21"/>
      <c r="H163" s="24">
        <f>H164</f>
        <v>0</v>
      </c>
      <c r="M163" s="196"/>
    </row>
    <row r="164" spans="1:13" ht="33" customHeight="1" hidden="1" thickBot="1">
      <c r="A164" s="15"/>
      <c r="B164" s="5" t="s">
        <v>88</v>
      </c>
      <c r="C164" s="21">
        <v>966</v>
      </c>
      <c r="D164" s="15" t="s">
        <v>78</v>
      </c>
      <c r="E164" s="8" t="s">
        <v>293</v>
      </c>
      <c r="F164" s="21">
        <v>240</v>
      </c>
      <c r="G164" s="21"/>
      <c r="H164" s="24">
        <v>0</v>
      </c>
      <c r="M164" s="196">
        <v>0</v>
      </c>
    </row>
    <row r="165" spans="1:12" s="92" customFormat="1" ht="13.5" thickBot="1">
      <c r="A165" s="74" t="s">
        <v>399</v>
      </c>
      <c r="B165" s="75" t="s">
        <v>48</v>
      </c>
      <c r="C165" s="76"/>
      <c r="D165" s="77" t="s">
        <v>321</v>
      </c>
      <c r="E165" s="77"/>
      <c r="F165" s="76"/>
      <c r="G165" s="76"/>
      <c r="H165" s="78">
        <f>Ведом2!H130</f>
        <v>11608.8</v>
      </c>
      <c r="I165" s="107"/>
      <c r="J165"/>
      <c r="K165"/>
      <c r="L165"/>
    </row>
    <row r="166" spans="1:12" s="401" customFormat="1" ht="15" customHeight="1" thickBot="1">
      <c r="A166" s="394" t="s">
        <v>41</v>
      </c>
      <c r="B166" s="412" t="s">
        <v>50</v>
      </c>
      <c r="C166" s="402">
        <v>966</v>
      </c>
      <c r="D166" s="403">
        <v>1003</v>
      </c>
      <c r="E166" s="403"/>
      <c r="F166" s="402"/>
      <c r="G166" s="402"/>
      <c r="H166" s="404">
        <f>Ведом2!H131</f>
        <v>521.3</v>
      </c>
      <c r="I166" s="399"/>
      <c r="J166" s="400"/>
      <c r="K166" s="400"/>
      <c r="L166" s="400"/>
    </row>
    <row r="167" spans="1:12" s="401" customFormat="1" ht="51" hidden="1" thickBot="1">
      <c r="A167" s="394" t="s">
        <v>51</v>
      </c>
      <c r="B167" s="412" t="s">
        <v>311</v>
      </c>
      <c r="C167" s="402">
        <v>966</v>
      </c>
      <c r="D167" s="403">
        <v>1003</v>
      </c>
      <c r="E167" s="403" t="s">
        <v>115</v>
      </c>
      <c r="F167" s="402"/>
      <c r="G167" s="402"/>
      <c r="H167" s="404">
        <f>H168</f>
        <v>502.8</v>
      </c>
      <c r="I167" s="399"/>
      <c r="J167" s="400"/>
      <c r="K167" s="400"/>
      <c r="L167" s="400"/>
    </row>
    <row r="168" spans="1:12" s="401" customFormat="1" ht="24" customHeight="1" hidden="1">
      <c r="A168" s="405" t="s">
        <v>287</v>
      </c>
      <c r="B168" s="413" t="s">
        <v>313</v>
      </c>
      <c r="C168" s="407">
        <v>966</v>
      </c>
      <c r="D168" s="405">
        <v>1003</v>
      </c>
      <c r="E168" s="405" t="s">
        <v>115</v>
      </c>
      <c r="F168" s="407">
        <v>300</v>
      </c>
      <c r="G168" s="407"/>
      <c r="H168" s="409">
        <f>H169</f>
        <v>502.8</v>
      </c>
      <c r="I168" s="399"/>
      <c r="J168" s="400"/>
      <c r="K168" s="400"/>
      <c r="L168" s="400"/>
    </row>
    <row r="169" spans="1:12" s="401" customFormat="1" ht="21" customHeight="1" hidden="1" thickBot="1">
      <c r="A169" s="405"/>
      <c r="B169" s="431" t="s">
        <v>82</v>
      </c>
      <c r="C169" s="407">
        <v>966</v>
      </c>
      <c r="D169" s="405">
        <v>1003</v>
      </c>
      <c r="E169" s="405" t="s">
        <v>115</v>
      </c>
      <c r="F169" s="407">
        <v>310</v>
      </c>
      <c r="G169" s="407"/>
      <c r="H169" s="409">
        <v>502.8</v>
      </c>
      <c r="I169" s="399">
        <v>-325.4</v>
      </c>
      <c r="J169" s="400"/>
      <c r="K169" s="400"/>
      <c r="L169" s="400"/>
    </row>
    <row r="170" spans="1:12" s="401" customFormat="1" ht="13.5" thickBot="1">
      <c r="A170" s="394" t="s">
        <v>370</v>
      </c>
      <c r="B170" s="412" t="s">
        <v>52</v>
      </c>
      <c r="C170" s="402">
        <v>966</v>
      </c>
      <c r="D170" s="403">
        <v>1004</v>
      </c>
      <c r="E170" s="403"/>
      <c r="F170" s="402"/>
      <c r="G170" s="402"/>
      <c r="H170" s="404">
        <f>Ведом2!H137</f>
        <v>11087.5</v>
      </c>
      <c r="I170" s="399"/>
      <c r="J170" s="400"/>
      <c r="K170" s="400"/>
      <c r="L170" s="400"/>
    </row>
    <row r="171" spans="1:12" s="92" customFormat="1" ht="54" customHeight="1" hidden="1" thickBot="1">
      <c r="A171" s="38" t="s">
        <v>288</v>
      </c>
      <c r="B171" s="152" t="s">
        <v>318</v>
      </c>
      <c r="C171" s="40">
        <v>966</v>
      </c>
      <c r="D171" s="41">
        <v>1004</v>
      </c>
      <c r="E171" s="41" t="s">
        <v>139</v>
      </c>
      <c r="F171" s="40"/>
      <c r="G171" s="40"/>
      <c r="H171" s="62">
        <f>H172</f>
        <v>7280.6</v>
      </c>
      <c r="I171" s="107"/>
      <c r="J171"/>
      <c r="K171"/>
      <c r="L171"/>
    </row>
    <row r="172" spans="1:12" s="92" customFormat="1" ht="22.5" customHeight="1" hidden="1">
      <c r="A172" s="8" t="s">
        <v>306</v>
      </c>
      <c r="B172" s="9" t="s">
        <v>313</v>
      </c>
      <c r="C172" s="28">
        <v>966</v>
      </c>
      <c r="D172" s="8">
        <v>1004</v>
      </c>
      <c r="E172" s="8" t="s">
        <v>139</v>
      </c>
      <c r="F172" s="28">
        <v>300</v>
      </c>
      <c r="G172" s="28"/>
      <c r="H172" s="24">
        <f>H174+H173</f>
        <v>7280.6</v>
      </c>
      <c r="I172" s="107"/>
      <c r="J172"/>
      <c r="K172"/>
      <c r="L172"/>
    </row>
    <row r="173" spans="1:12" s="92" customFormat="1" ht="22.5" customHeight="1" hidden="1" thickBot="1">
      <c r="A173" s="8"/>
      <c r="B173" s="34" t="s">
        <v>82</v>
      </c>
      <c r="C173" s="28">
        <v>966</v>
      </c>
      <c r="D173" s="8">
        <v>1004</v>
      </c>
      <c r="E173" s="8" t="s">
        <v>139</v>
      </c>
      <c r="F173" s="28">
        <v>310</v>
      </c>
      <c r="G173" s="28"/>
      <c r="H173" s="24">
        <v>7280.6</v>
      </c>
      <c r="I173" s="107"/>
      <c r="J173"/>
      <c r="K173"/>
      <c r="L173"/>
    </row>
    <row r="174" spans="1:12" s="92" customFormat="1" ht="28.5" customHeight="1" hidden="1" thickBot="1">
      <c r="A174" s="8"/>
      <c r="B174" s="187" t="s">
        <v>337</v>
      </c>
      <c r="C174" s="28">
        <v>966</v>
      </c>
      <c r="D174" s="8">
        <v>1004</v>
      </c>
      <c r="E174" s="8" t="s">
        <v>139</v>
      </c>
      <c r="F174" s="28">
        <v>320</v>
      </c>
      <c r="G174" s="28"/>
      <c r="H174" s="24">
        <v>0</v>
      </c>
      <c r="I174" s="107"/>
      <c r="J174"/>
      <c r="K174"/>
      <c r="L174"/>
    </row>
    <row r="175" spans="1:12" s="92" customFormat="1" ht="30.75" hidden="1" thickBot="1">
      <c r="A175" s="38" t="s">
        <v>289</v>
      </c>
      <c r="B175" s="152" t="s">
        <v>312</v>
      </c>
      <c r="C175" s="40">
        <v>966</v>
      </c>
      <c r="D175" s="41">
        <v>1004</v>
      </c>
      <c r="E175" s="41" t="s">
        <v>140</v>
      </c>
      <c r="F175" s="40"/>
      <c r="G175" s="40"/>
      <c r="H175" s="62">
        <f>H177</f>
        <v>3718.6</v>
      </c>
      <c r="I175" s="107"/>
      <c r="J175"/>
      <c r="K175"/>
      <c r="L175"/>
    </row>
    <row r="176" spans="1:12" s="92" customFormat="1" ht="18.75" customHeight="1" hidden="1">
      <c r="A176" s="8" t="s">
        <v>307</v>
      </c>
      <c r="B176" s="9" t="s">
        <v>313</v>
      </c>
      <c r="C176" s="28">
        <v>966</v>
      </c>
      <c r="D176" s="8">
        <v>1004</v>
      </c>
      <c r="E176" s="8" t="s">
        <v>140</v>
      </c>
      <c r="F176" s="28">
        <v>300</v>
      </c>
      <c r="G176" s="28"/>
      <c r="H176" s="24">
        <f>H177</f>
        <v>3718.6</v>
      </c>
      <c r="I176" s="107"/>
      <c r="J176"/>
      <c r="K176"/>
      <c r="L176"/>
    </row>
    <row r="177" spans="1:12" s="92" customFormat="1" ht="27" customHeight="1" hidden="1" thickBot="1">
      <c r="A177" s="8"/>
      <c r="B177" s="89" t="s">
        <v>234</v>
      </c>
      <c r="C177" s="28">
        <v>966</v>
      </c>
      <c r="D177" s="8">
        <v>1004</v>
      </c>
      <c r="E177" s="8" t="s">
        <v>140</v>
      </c>
      <c r="F177" s="28">
        <v>320</v>
      </c>
      <c r="G177" s="28"/>
      <c r="H177" s="24">
        <v>3718.6</v>
      </c>
      <c r="I177" s="107"/>
      <c r="J177"/>
      <c r="K177"/>
      <c r="L177"/>
    </row>
    <row r="178" spans="1:12" s="92" customFormat="1" ht="19.5" customHeight="1" thickBot="1">
      <c r="A178" s="80" t="s">
        <v>97</v>
      </c>
      <c r="B178" s="81" t="s">
        <v>53</v>
      </c>
      <c r="C178" s="82">
        <v>966</v>
      </c>
      <c r="D178" s="83">
        <v>1100</v>
      </c>
      <c r="E178" s="83"/>
      <c r="F178" s="82"/>
      <c r="G178" s="82"/>
      <c r="H178" s="131">
        <f>Ведом2!H146</f>
        <v>242</v>
      </c>
      <c r="I178" s="107"/>
      <c r="J178"/>
      <c r="K178"/>
      <c r="L178"/>
    </row>
    <row r="179" spans="1:12" s="401" customFormat="1" ht="18" customHeight="1" thickBot="1">
      <c r="A179" s="394" t="s">
        <v>45</v>
      </c>
      <c r="B179" s="412" t="s">
        <v>324</v>
      </c>
      <c r="C179" s="402">
        <v>966</v>
      </c>
      <c r="D179" s="403" t="s">
        <v>303</v>
      </c>
      <c r="E179" s="403"/>
      <c r="F179" s="402"/>
      <c r="G179" s="402"/>
      <c r="H179" s="404">
        <f>Ведом2!H147</f>
        <v>12</v>
      </c>
      <c r="I179" s="399"/>
      <c r="J179" s="400"/>
      <c r="K179" s="400"/>
      <c r="L179" s="400"/>
    </row>
    <row r="180" spans="1:12" s="401" customFormat="1" ht="61.5" hidden="1" thickBot="1">
      <c r="A180" s="394" t="s">
        <v>56</v>
      </c>
      <c r="B180" s="412" t="s">
        <v>617</v>
      </c>
      <c r="C180" s="402">
        <v>966</v>
      </c>
      <c r="D180" s="403" t="s">
        <v>303</v>
      </c>
      <c r="E180" s="403" t="s">
        <v>141</v>
      </c>
      <c r="F180" s="402"/>
      <c r="G180" s="402"/>
      <c r="H180" s="404">
        <f>H181</f>
        <v>762</v>
      </c>
      <c r="I180" s="399"/>
      <c r="J180" s="400"/>
      <c r="K180" s="400"/>
      <c r="L180" s="400"/>
    </row>
    <row r="181" spans="1:12" s="401" customFormat="1" ht="30" customHeight="1" hidden="1">
      <c r="A181" s="405" t="s">
        <v>57</v>
      </c>
      <c r="B181" s="440" t="s">
        <v>24</v>
      </c>
      <c r="C181" s="407">
        <v>966</v>
      </c>
      <c r="D181" s="405" t="s">
        <v>303</v>
      </c>
      <c r="E181" s="405" t="s">
        <v>141</v>
      </c>
      <c r="F181" s="407">
        <v>200</v>
      </c>
      <c r="G181" s="407"/>
      <c r="H181" s="409">
        <f>H182</f>
        <v>762</v>
      </c>
      <c r="I181" s="399"/>
      <c r="J181" s="400"/>
      <c r="K181" s="400"/>
      <c r="L181" s="400"/>
    </row>
    <row r="182" spans="1:14" s="401" customFormat="1" ht="29.25" customHeight="1" hidden="1" thickBot="1">
      <c r="A182" s="420"/>
      <c r="B182" s="421" t="s">
        <v>88</v>
      </c>
      <c r="C182" s="422">
        <v>966</v>
      </c>
      <c r="D182" s="420" t="s">
        <v>303</v>
      </c>
      <c r="E182" s="420" t="s">
        <v>141</v>
      </c>
      <c r="F182" s="422">
        <v>240</v>
      </c>
      <c r="G182" s="422"/>
      <c r="H182" s="432">
        <v>762</v>
      </c>
      <c r="I182" s="399"/>
      <c r="J182" s="400"/>
      <c r="K182" s="400"/>
      <c r="L182" s="400"/>
      <c r="M182" s="443"/>
      <c r="N182" s="443"/>
    </row>
    <row r="183" spans="1:12" s="401" customFormat="1" ht="18" customHeight="1" thickBot="1">
      <c r="A183" s="394" t="s">
        <v>98</v>
      </c>
      <c r="B183" s="412" t="s">
        <v>55</v>
      </c>
      <c r="C183" s="402">
        <v>966</v>
      </c>
      <c r="D183" s="403" t="s">
        <v>308</v>
      </c>
      <c r="E183" s="403"/>
      <c r="F183" s="402"/>
      <c r="G183" s="402"/>
      <c r="H183" s="404">
        <f>Ведом2!H153</f>
        <v>230</v>
      </c>
      <c r="I183" s="399"/>
      <c r="J183" s="400"/>
      <c r="K183" s="400"/>
      <c r="L183" s="400"/>
    </row>
    <row r="184" spans="1:12" s="92" customFormat="1" ht="61.5" hidden="1" thickBot="1">
      <c r="A184" s="38" t="s">
        <v>309</v>
      </c>
      <c r="B184" s="39" t="s">
        <v>617</v>
      </c>
      <c r="C184" s="40">
        <v>966</v>
      </c>
      <c r="D184" s="41" t="s">
        <v>308</v>
      </c>
      <c r="E184" s="41" t="s">
        <v>141</v>
      </c>
      <c r="F184" s="40"/>
      <c r="G184" s="40"/>
      <c r="H184" s="62">
        <f>H185</f>
        <v>299</v>
      </c>
      <c r="I184" s="107"/>
      <c r="J184"/>
      <c r="K184"/>
      <c r="L184"/>
    </row>
    <row r="185" spans="1:12" s="92" customFormat="1" ht="32.25" customHeight="1" hidden="1">
      <c r="A185" s="15" t="s">
        <v>310</v>
      </c>
      <c r="B185" s="192" t="s">
        <v>24</v>
      </c>
      <c r="C185" s="21">
        <v>966</v>
      </c>
      <c r="D185" s="15" t="s">
        <v>308</v>
      </c>
      <c r="E185" s="8" t="s">
        <v>141</v>
      </c>
      <c r="F185" s="21">
        <v>200</v>
      </c>
      <c r="G185" s="21"/>
      <c r="H185" s="24">
        <f>H186</f>
        <v>299</v>
      </c>
      <c r="I185" s="107"/>
      <c r="J185"/>
      <c r="K185"/>
      <c r="L185"/>
    </row>
    <row r="186" spans="1:13" s="92" customFormat="1" ht="28.5" customHeight="1" hidden="1" thickBot="1">
      <c r="A186" s="17"/>
      <c r="B186" s="6" t="s">
        <v>88</v>
      </c>
      <c r="C186" s="23">
        <v>966</v>
      </c>
      <c r="D186" s="17" t="s">
        <v>308</v>
      </c>
      <c r="E186" s="59" t="s">
        <v>141</v>
      </c>
      <c r="F186" s="23">
        <v>240</v>
      </c>
      <c r="G186" s="23"/>
      <c r="H186" s="194">
        <v>299</v>
      </c>
      <c r="I186" s="107"/>
      <c r="J186"/>
      <c r="K186"/>
      <c r="L186"/>
      <c r="M186" s="186"/>
    </row>
    <row r="187" spans="1:8" ht="14.25" customHeight="1" thickBot="1">
      <c r="A187" s="74" t="s">
        <v>400</v>
      </c>
      <c r="B187" s="75" t="s">
        <v>58</v>
      </c>
      <c r="C187" s="76">
        <v>966</v>
      </c>
      <c r="D187" s="77">
        <v>1200</v>
      </c>
      <c r="E187" s="77"/>
      <c r="F187" s="76"/>
      <c r="G187" s="76"/>
      <c r="H187" s="78">
        <f>Ведом2!H156</f>
        <v>2335.2</v>
      </c>
    </row>
    <row r="188" spans="1:9" s="400" customFormat="1" ht="17.25" customHeight="1" thickBot="1">
      <c r="A188" s="394" t="s">
        <v>49</v>
      </c>
      <c r="B188" s="412" t="s">
        <v>553</v>
      </c>
      <c r="C188" s="402">
        <v>966</v>
      </c>
      <c r="D188" s="403">
        <v>1202</v>
      </c>
      <c r="E188" s="403"/>
      <c r="F188" s="402"/>
      <c r="G188" s="402"/>
      <c r="H188" s="404">
        <f>'ассигнов 3'!H171</f>
        <v>2335.2</v>
      </c>
      <c r="I188" s="399"/>
    </row>
    <row r="189" spans="1:8" ht="61.5" hidden="1" thickBot="1">
      <c r="A189" s="38" t="s">
        <v>290</v>
      </c>
      <c r="B189" s="39" t="s">
        <v>329</v>
      </c>
      <c r="C189" s="40">
        <v>966</v>
      </c>
      <c r="D189" s="41">
        <v>1202</v>
      </c>
      <c r="E189" s="41" t="s">
        <v>116</v>
      </c>
      <c r="F189" s="40"/>
      <c r="G189" s="40"/>
      <c r="H189" s="62">
        <f>H190</f>
        <v>2076</v>
      </c>
    </row>
    <row r="190" spans="1:8" ht="27.75" customHeight="1" hidden="1">
      <c r="A190" s="15" t="s">
        <v>291</v>
      </c>
      <c r="B190" s="192" t="s">
        <v>24</v>
      </c>
      <c r="C190" s="21">
        <v>966</v>
      </c>
      <c r="D190" s="15">
        <v>1202</v>
      </c>
      <c r="E190" s="8" t="s">
        <v>116</v>
      </c>
      <c r="F190" s="21">
        <v>200</v>
      </c>
      <c r="G190" s="21"/>
      <c r="H190" s="24">
        <f>H191</f>
        <v>2076</v>
      </c>
    </row>
    <row r="191" spans="1:8" ht="28.5" customHeight="1" hidden="1">
      <c r="A191" s="16"/>
      <c r="B191" s="5" t="s">
        <v>88</v>
      </c>
      <c r="C191" s="22">
        <v>966</v>
      </c>
      <c r="D191" s="16">
        <v>1202</v>
      </c>
      <c r="E191" s="1" t="s">
        <v>116</v>
      </c>
      <c r="F191" s="22">
        <v>240</v>
      </c>
      <c r="G191" s="22"/>
      <c r="H191" s="25">
        <v>2076</v>
      </c>
    </row>
    <row r="192" spans="1:14" ht="18.75" customHeight="1">
      <c r="A192" s="29"/>
      <c r="B192" s="30" t="s">
        <v>59</v>
      </c>
      <c r="C192" s="31"/>
      <c r="D192" s="31"/>
      <c r="E192" s="60"/>
      <c r="F192" s="31"/>
      <c r="G192" s="31"/>
      <c r="H192" s="37">
        <f>H187+H178+H165+H154+H131+H105+H94+H12</f>
        <v>170442.9</v>
      </c>
      <c r="N192" s="128"/>
    </row>
  </sheetData>
  <sheetProtection/>
  <autoFilter ref="A11:G187"/>
  <mergeCells count="6">
    <mergeCell ref="B10:H10"/>
    <mergeCell ref="B4:H4"/>
    <mergeCell ref="B6:H6"/>
    <mergeCell ref="B7:H7"/>
    <mergeCell ref="B8:H8"/>
    <mergeCell ref="B9:H9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15"/>
  <sheetViews>
    <sheetView zoomScalePageLayoutView="0" workbookViewId="0" topLeftCell="A1">
      <selection activeCell="J9" sqref="J9"/>
    </sheetView>
  </sheetViews>
  <sheetFormatPr defaultColWidth="9.125" defaultRowHeight="12.75"/>
  <cols>
    <col min="1" max="1" width="11.00390625" style="484" customWidth="1"/>
    <col min="2" max="2" width="13.375" style="484" customWidth="1"/>
    <col min="3" max="3" width="9.50390625" style="484" customWidth="1"/>
    <col min="4" max="4" width="33.50390625" style="485" customWidth="1"/>
    <col min="5" max="5" width="11.625" style="484" customWidth="1"/>
    <col min="6" max="6" width="38.125" style="485" customWidth="1"/>
    <col min="7" max="16384" width="9.125" style="481" customWidth="1"/>
  </cols>
  <sheetData>
    <row r="5" spans="1:6" s="484" customFormat="1" ht="26.25">
      <c r="A5" s="483" t="s">
        <v>661</v>
      </c>
      <c r="B5" s="483" t="s">
        <v>662</v>
      </c>
      <c r="C5" s="483" t="s">
        <v>663</v>
      </c>
      <c r="D5" s="483" t="s">
        <v>664</v>
      </c>
      <c r="E5" s="483" t="s">
        <v>665</v>
      </c>
      <c r="F5" s="483" t="s">
        <v>666</v>
      </c>
    </row>
    <row r="6" spans="1:6" s="485" customFormat="1" ht="40.5" customHeight="1">
      <c r="A6" s="483" t="str">
        <f>'ассигнов 3'!D49</f>
        <v>0107</v>
      </c>
      <c r="B6" s="483" t="str">
        <f>'ассигнов 3'!E49</f>
        <v>0020000033</v>
      </c>
      <c r="C6" s="483">
        <f>'ассигнов 3'!F49</f>
        <v>240</v>
      </c>
      <c r="D6" s="482" t="str">
        <f>'ассигнов 3'!B49</f>
        <v>Иные закупки товаров, работ и услуг для обеспечения государственных (муниципальных) нужд</v>
      </c>
      <c r="E6" s="487">
        <f>'ассигнов 3'!I49</f>
        <v>3132.3</v>
      </c>
      <c r="F6" s="529" t="s">
        <v>676</v>
      </c>
    </row>
    <row r="7" spans="1:6" s="485" customFormat="1" ht="25.5" customHeight="1">
      <c r="A7" s="483" t="str">
        <f>'ассигнов 3'!D51</f>
        <v>0107</v>
      </c>
      <c r="B7" s="483" t="str">
        <f>'ассигнов 3'!E51</f>
        <v>0020000033</v>
      </c>
      <c r="C7" s="483">
        <f>'ассигнов 3'!F51</f>
        <v>880</v>
      </c>
      <c r="D7" s="482" t="str">
        <f>'ассигнов 3'!B51</f>
        <v>Специальные расходы</v>
      </c>
      <c r="E7" s="487">
        <f>'ассигнов 3'!I51</f>
        <v>-2443.8</v>
      </c>
      <c r="F7" s="530"/>
    </row>
    <row r="8" spans="1:6" ht="26.25">
      <c r="A8" s="483" t="str">
        <f>'ассигнов 3'!D54</f>
        <v>0107</v>
      </c>
      <c r="B8" s="483" t="str">
        <f>'ассигнов 3'!E54</f>
        <v>0020000034</v>
      </c>
      <c r="C8" s="483">
        <f>'ассигнов 3'!F54</f>
        <v>880</v>
      </c>
      <c r="D8" s="482" t="str">
        <f>'ассигнов 3'!B54</f>
        <v>Специальные расходы</v>
      </c>
      <c r="E8" s="487">
        <f>'ассигнов 3'!I54</f>
        <v>-688.5</v>
      </c>
      <c r="F8" s="482" t="s">
        <v>675</v>
      </c>
    </row>
    <row r="9" spans="1:6" ht="51" customHeight="1">
      <c r="A9" s="483" t="str">
        <f>'ассигнов 3'!D70</f>
        <v>0113</v>
      </c>
      <c r="B9" s="483" t="str">
        <f>'ассигнов 3'!E70</f>
        <v>3300000073</v>
      </c>
      <c r="C9" s="483">
        <f>'ассигнов 3'!F70</f>
        <v>240</v>
      </c>
      <c r="D9" s="482" t="str">
        <f>'ассигнов 3'!B70</f>
        <v>Иные закупки товаров, работ и услуг для обеспечения государственных (муниципальных) нужд</v>
      </c>
      <c r="E9" s="487">
        <f>'ассигнов 3'!I70</f>
        <v>24</v>
      </c>
      <c r="F9" s="482" t="s">
        <v>668</v>
      </c>
    </row>
    <row r="10" spans="1:6" ht="52.5">
      <c r="A10" s="483" t="str">
        <f>'ассигнов 3'!D91</f>
        <v>0503</v>
      </c>
      <c r="B10" s="483" t="str">
        <f>'ассигнов 3'!E91</f>
        <v>61000M2500</v>
      </c>
      <c r="C10" s="483">
        <f>'ассигнов 3'!F91</f>
        <v>240</v>
      </c>
      <c r="D10" s="482" t="str">
        <f>'ассигнов 3'!B91</f>
        <v>Иные закупки товаров, работ и услуг для обеспечения государственных (муниципальных) нужд</v>
      </c>
      <c r="E10" s="487">
        <f>'ассигнов 3'!I91</f>
        <v>826</v>
      </c>
      <c r="F10" s="482" t="s">
        <v>671</v>
      </c>
    </row>
    <row r="11" spans="1:6" ht="52.5">
      <c r="A11" s="483" t="str">
        <f>'ассигнов 3'!D97</f>
        <v>0503</v>
      </c>
      <c r="B11" s="483" t="str">
        <f>'ассигнов 3'!E97</f>
        <v>62000M2510</v>
      </c>
      <c r="C11" s="483">
        <f>'ассигнов 3'!F97</f>
        <v>240</v>
      </c>
      <c r="D11" s="482" t="str">
        <f>'ассигнов 3'!B97</f>
        <v>Иные закупки товаров, работ и услуг для обеспечения государственных (муниципальных) нужд</v>
      </c>
      <c r="E11" s="487">
        <f>'ассигнов 3'!I97</f>
        <v>406.9</v>
      </c>
      <c r="F11" s="482" t="s">
        <v>673</v>
      </c>
    </row>
    <row r="12" spans="1:6" ht="68.25" customHeight="1">
      <c r="A12" s="486" t="str">
        <f>'ассигнов 3'!D100</f>
        <v>0503</v>
      </c>
      <c r="B12" s="486" t="str">
        <f>'ассигнов 3'!E100</f>
        <v>6300000100</v>
      </c>
      <c r="C12" s="486">
        <f>'ассигнов 3'!F100</f>
        <v>240</v>
      </c>
      <c r="D12" s="482" t="str">
        <f>'ассигнов 3'!B100</f>
        <v>Иные закупки товаров, работ и услуг для обеспечения государственных (муниципальных) нужд</v>
      </c>
      <c r="E12" s="487">
        <f>'ассигнов 3'!I100</f>
        <v>1049.2</v>
      </c>
      <c r="F12" s="482" t="s">
        <v>672</v>
      </c>
    </row>
    <row r="13" spans="1:6" ht="52.5">
      <c r="A13" s="483" t="str">
        <f>'ассигнов 3'!D107</f>
        <v>0503</v>
      </c>
      <c r="B13" s="483" t="str">
        <f>'ассигнов 3'!E107</f>
        <v>6500000100</v>
      </c>
      <c r="C13" s="483">
        <f>'ассигнов 3'!F107</f>
        <v>240</v>
      </c>
      <c r="D13" s="482" t="str">
        <f>'ассигнов 3'!B107</f>
        <v>Иные закупки товаров, работ и услуг для обеспечения государственных (муниципальных) нужд</v>
      </c>
      <c r="E13" s="487">
        <f>'ассигнов 3'!I107</f>
        <v>-24</v>
      </c>
      <c r="F13" s="482" t="s">
        <v>669</v>
      </c>
    </row>
    <row r="14" spans="1:6" ht="52.5">
      <c r="A14" s="483" t="str">
        <f>'ассигнов 3'!D141</f>
        <v>0801</v>
      </c>
      <c r="B14" s="483" t="str">
        <f>'ассигнов 3'!E141</f>
        <v>4100000100</v>
      </c>
      <c r="C14" s="483">
        <f>'ассигнов 3'!F141</f>
        <v>240</v>
      </c>
      <c r="D14" s="482" t="str">
        <f>'ассигнов 3'!B141</f>
        <v>Иные закупки товаров, работ и услуг для обеспечения государственных (муниципальных) нужд</v>
      </c>
      <c r="E14" s="487">
        <f>'ассигнов 3'!I141</f>
        <v>-2282.1</v>
      </c>
      <c r="F14" s="482" t="s">
        <v>670</v>
      </c>
    </row>
    <row r="15" spans="1:6" ht="12.75">
      <c r="A15" s="526" t="s">
        <v>667</v>
      </c>
      <c r="B15" s="527"/>
      <c r="C15" s="527"/>
      <c r="D15" s="528"/>
      <c r="E15" s="487">
        <f>SUM(E6:E14)</f>
        <v>0</v>
      </c>
      <c r="F15" s="482"/>
    </row>
  </sheetData>
  <sheetProtection/>
  <mergeCells count="2">
    <mergeCell ref="A15:D15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.50390625" style="0" customWidth="1"/>
    <col min="2" max="2" width="60.50390625" style="0" customWidth="1"/>
    <col min="3" max="3" width="17.125" style="0" customWidth="1"/>
  </cols>
  <sheetData>
    <row r="1" spans="2:3" ht="13.5">
      <c r="B1" s="450"/>
      <c r="C1" s="227" t="s">
        <v>544</v>
      </c>
    </row>
    <row r="2" spans="2:3" ht="12.75" customHeight="1">
      <c r="B2" s="517" t="s">
        <v>542</v>
      </c>
      <c r="C2" s="517"/>
    </row>
    <row r="3" spans="2:3" ht="41.25" customHeight="1">
      <c r="B3" s="517"/>
      <c r="C3" s="517"/>
    </row>
    <row r="4" spans="2:3" ht="7.5" customHeight="1">
      <c r="B4" s="517"/>
      <c r="C4" s="517"/>
    </row>
    <row r="5" spans="1:3" ht="45.75" customHeight="1">
      <c r="A5" s="535" t="s">
        <v>548</v>
      </c>
      <c r="B5" s="535"/>
      <c r="C5" s="535"/>
    </row>
    <row r="6" spans="1:3" ht="15.75" customHeight="1">
      <c r="A6" s="535" t="s">
        <v>549</v>
      </c>
      <c r="B6" s="535"/>
      <c r="C6" s="535"/>
    </row>
    <row r="7" spans="1:3" ht="16.5" customHeight="1">
      <c r="A7" s="535" t="s">
        <v>543</v>
      </c>
      <c r="B7" s="535"/>
      <c r="C7" s="535"/>
    </row>
    <row r="8" spans="1:3" ht="14.25" customHeight="1" thickBot="1">
      <c r="A8" s="444"/>
      <c r="B8" s="445"/>
      <c r="C8" s="445"/>
    </row>
    <row r="9" spans="1:3" ht="15.75" customHeight="1">
      <c r="A9" s="536" t="s">
        <v>238</v>
      </c>
      <c r="B9" s="537"/>
      <c r="C9" s="446" t="s">
        <v>239</v>
      </c>
    </row>
    <row r="10" spans="1:3" ht="15" customHeight="1" thickBot="1">
      <c r="A10" s="538"/>
      <c r="B10" s="539"/>
      <c r="C10" s="447" t="s">
        <v>240</v>
      </c>
    </row>
    <row r="11" spans="1:3" ht="27" customHeight="1" hidden="1" thickBot="1">
      <c r="A11" s="540"/>
      <c r="B11" s="541"/>
      <c r="C11" s="448"/>
    </row>
    <row r="12" spans="1:3" ht="25.5" customHeight="1" thickBot="1">
      <c r="A12" s="533" t="s">
        <v>547</v>
      </c>
      <c r="B12" s="534"/>
      <c r="C12" s="449">
        <v>0</v>
      </c>
    </row>
    <row r="13" spans="1:3" ht="24" customHeight="1" thickBot="1">
      <c r="A13" s="451"/>
      <c r="B13" s="452" t="s">
        <v>545</v>
      </c>
      <c r="C13" s="449">
        <v>0</v>
      </c>
    </row>
    <row r="14" spans="1:3" ht="23.25" customHeight="1" thickBot="1">
      <c r="A14" s="531" t="s">
        <v>546</v>
      </c>
      <c r="B14" s="532"/>
      <c r="C14" s="449">
        <v>0</v>
      </c>
    </row>
  </sheetData>
  <sheetProtection/>
  <mergeCells count="7">
    <mergeCell ref="A14:B14"/>
    <mergeCell ref="A12:B12"/>
    <mergeCell ref="B2:C4"/>
    <mergeCell ref="A5:C5"/>
    <mergeCell ref="A6:C6"/>
    <mergeCell ref="A7:C7"/>
    <mergeCell ref="A9:B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7.875" style="0" customWidth="1"/>
    <col min="2" max="2" width="13.00390625" style="0" customWidth="1"/>
    <col min="3" max="3" width="12.50390625" style="0" customWidth="1"/>
    <col min="4" max="4" width="54.50390625" style="0" customWidth="1"/>
    <col min="5" max="5" width="11.50390625" style="0" customWidth="1"/>
    <col min="6" max="6" width="11.875" style="128" customWidth="1"/>
    <col min="7" max="7" width="53.50390625" style="0" customWidth="1"/>
  </cols>
  <sheetData>
    <row r="1" s="265" customFormat="1" ht="27.75" customHeight="1">
      <c r="F1" s="266"/>
    </row>
    <row r="2" spans="1:7" s="265" customFormat="1" ht="16.5" customHeight="1">
      <c r="A2" s="560" t="s">
        <v>467</v>
      </c>
      <c r="B2" s="560"/>
      <c r="C2" s="560"/>
      <c r="D2" s="560"/>
      <c r="E2" s="560"/>
      <c r="F2" s="560"/>
      <c r="G2" s="560"/>
    </row>
    <row r="3" spans="1:7" s="265" customFormat="1" ht="33.75" customHeight="1">
      <c r="A3" s="560" t="s">
        <v>433</v>
      </c>
      <c r="B3" s="560"/>
      <c r="C3" s="560"/>
      <c r="D3" s="560"/>
      <c r="E3" s="560"/>
      <c r="F3" s="560"/>
      <c r="G3" s="560"/>
    </row>
    <row r="4" spans="1:7" s="267" customFormat="1" ht="16.5" customHeight="1">
      <c r="A4" s="543" t="s">
        <v>435</v>
      </c>
      <c r="B4" s="543"/>
      <c r="C4" s="543"/>
      <c r="D4" s="543"/>
      <c r="E4" s="543"/>
      <c r="F4" s="543"/>
      <c r="G4" s="268"/>
    </row>
    <row r="5" spans="1:7" s="269" customFormat="1" ht="55.5" customHeight="1">
      <c r="A5" s="564" t="s">
        <v>463</v>
      </c>
      <c r="B5" s="564"/>
      <c r="C5" s="564"/>
      <c r="D5" s="564"/>
      <c r="E5" s="564"/>
      <c r="F5" s="564"/>
      <c r="G5" s="564"/>
    </row>
    <row r="6" spans="1:6" s="269" customFormat="1" ht="18.75" customHeight="1">
      <c r="A6" s="267" t="s">
        <v>464</v>
      </c>
      <c r="F6" s="270"/>
    </row>
    <row r="7" spans="1:7" ht="52.5" customHeight="1">
      <c r="A7" s="165" t="s">
        <v>62</v>
      </c>
      <c r="B7" s="220" t="s">
        <v>449</v>
      </c>
      <c r="C7" s="221" t="s">
        <v>63</v>
      </c>
      <c r="D7" s="221" t="s">
        <v>448</v>
      </c>
      <c r="E7" s="165" t="s">
        <v>126</v>
      </c>
      <c r="F7" s="166" t="s">
        <v>127</v>
      </c>
      <c r="G7" s="221" t="s">
        <v>450</v>
      </c>
    </row>
    <row r="8" spans="1:7" ht="44.25" customHeight="1">
      <c r="A8" s="544">
        <v>928</v>
      </c>
      <c r="B8" s="546" t="s">
        <v>66</v>
      </c>
      <c r="C8" s="548" t="s">
        <v>107</v>
      </c>
      <c r="D8" s="550" t="str">
        <f>'ассигнов 3'!B21</f>
        <v>Содержание и обеспечение деятельности представительного органа муниципального образования</v>
      </c>
      <c r="E8" s="222">
        <v>120</v>
      </c>
      <c r="F8" s="263">
        <v>335</v>
      </c>
      <c r="G8" s="255" t="s">
        <v>457</v>
      </c>
    </row>
    <row r="9" spans="1:7" ht="29.25" customHeight="1">
      <c r="A9" s="545"/>
      <c r="B9" s="547"/>
      <c r="C9" s="549"/>
      <c r="D9" s="551"/>
      <c r="E9" s="222">
        <v>240</v>
      </c>
      <c r="F9" s="263">
        <v>-79</v>
      </c>
      <c r="G9" s="256" t="s">
        <v>458</v>
      </c>
    </row>
    <row r="10" spans="1:7" ht="51.75" customHeight="1">
      <c r="A10" s="552">
        <v>966</v>
      </c>
      <c r="B10" s="556" t="s">
        <v>69</v>
      </c>
      <c r="C10" s="558" t="s">
        <v>109</v>
      </c>
      <c r="D10" s="554" t="str">
        <f>'ассигнов 3'!B33</f>
        <v>Содержание и обеспечение деятельности Местной Администрации </v>
      </c>
      <c r="E10" s="222">
        <v>120</v>
      </c>
      <c r="F10" s="263">
        <v>-2702</v>
      </c>
      <c r="G10" s="257" t="s">
        <v>455</v>
      </c>
    </row>
    <row r="11" spans="1:7" ht="83.25" customHeight="1">
      <c r="A11" s="553"/>
      <c r="B11" s="557"/>
      <c r="C11" s="559"/>
      <c r="D11" s="555"/>
      <c r="E11" s="222">
        <v>240</v>
      </c>
      <c r="F11" s="263">
        <v>1164.1</v>
      </c>
      <c r="G11" s="257" t="s">
        <v>456</v>
      </c>
    </row>
    <row r="12" spans="1:7" ht="54.75" customHeight="1">
      <c r="A12" s="223">
        <v>966</v>
      </c>
      <c r="B12" s="224" t="s">
        <v>68</v>
      </c>
      <c r="C12" s="225" t="s">
        <v>270</v>
      </c>
      <c r="D12" s="257" t="str">
        <f>'ассигнов 3'!B63</f>
        <v>Муниципальная программа «Формирование архивных фондов органов местного самоуправления Внутригородского Муниципального образования города федерального значения Санкт-Петербурга Муниципальный округ Ланское».</v>
      </c>
      <c r="E12" s="222">
        <v>240</v>
      </c>
      <c r="F12" s="263">
        <v>198.2</v>
      </c>
      <c r="G12" s="257" t="s">
        <v>454</v>
      </c>
    </row>
    <row r="13" spans="1:7" ht="67.5" customHeight="1">
      <c r="A13" s="223">
        <v>966</v>
      </c>
      <c r="B13" s="224" t="s">
        <v>421</v>
      </c>
      <c r="C13" s="225" t="s">
        <v>261</v>
      </c>
      <c r="D13" s="257" t="str">
        <f>'ассигнов 3'!B77</f>
        <v>Муниципальная программа «Участие в реализации мер по профилактике дорожно-транспортного травматизма на 
территории внутригородского муниципального образования Санкт-Петербурга Муниципальный округ Ланское, включая размещение, содержание и ремонт искусственных дорожных неровностей»</v>
      </c>
      <c r="E13" s="222">
        <v>240</v>
      </c>
      <c r="F13" s="263">
        <v>1035.3</v>
      </c>
      <c r="G13" s="257" t="s">
        <v>453</v>
      </c>
    </row>
    <row r="14" spans="1:7" ht="60" customHeight="1">
      <c r="A14" s="223">
        <v>966</v>
      </c>
      <c r="B14" s="224" t="s">
        <v>74</v>
      </c>
      <c r="C14" s="225" t="s">
        <v>263</v>
      </c>
      <c r="D14" s="257" t="str">
        <f>'ассигнов 3'!B86</f>
        <v>Расходы на благоустройство территории муниципального образования за счет субсидии из бюджета Санкт-Петербурга</v>
      </c>
      <c r="E14" s="222">
        <v>240</v>
      </c>
      <c r="F14" s="263">
        <v>-349.1</v>
      </c>
      <c r="G14" s="257" t="s">
        <v>451</v>
      </c>
    </row>
    <row r="15" spans="1:7" ht="51" customHeight="1">
      <c r="A15" s="223">
        <v>966</v>
      </c>
      <c r="B15" s="224" t="s">
        <v>74</v>
      </c>
      <c r="C15" s="225" t="s">
        <v>264</v>
      </c>
      <c r="D15" s="257" t="str">
        <f>'ассигнов 3'!B92</f>
        <v>Расходы на озеленение территории муниципального образования за счет субсидии из бюджета Санкт-Петербурга</v>
      </c>
      <c r="E15" s="222">
        <v>240</v>
      </c>
      <c r="F15" s="263">
        <v>-3747</v>
      </c>
      <c r="G15" s="257" t="s">
        <v>452</v>
      </c>
    </row>
    <row r="16" spans="1:7" ht="30" customHeight="1">
      <c r="A16" s="552">
        <v>966</v>
      </c>
      <c r="B16" s="556" t="s">
        <v>74</v>
      </c>
      <c r="C16" s="558" t="s">
        <v>265</v>
      </c>
      <c r="D16" s="554" t="str">
        <f>'ассигнов 3'!B98</f>
        <v>Муниципальная программа "Прочие мероприятия в области благоустройства внутригородского муниципального образования Санкт-Петербурга Муниципальный округ Ланское"</v>
      </c>
      <c r="E16" s="222">
        <v>240</v>
      </c>
      <c r="F16" s="263">
        <f>-11647-139</f>
        <v>-11786</v>
      </c>
      <c r="G16" s="554" t="s">
        <v>452</v>
      </c>
    </row>
    <row r="17" spans="1:7" ht="25.5" customHeight="1">
      <c r="A17" s="553"/>
      <c r="B17" s="557"/>
      <c r="C17" s="559"/>
      <c r="D17" s="555"/>
      <c r="E17" s="222">
        <v>850</v>
      </c>
      <c r="F17" s="263">
        <f>-250+139</f>
        <v>-111</v>
      </c>
      <c r="G17" s="555"/>
    </row>
    <row r="18" spans="1:7" ht="21.75" customHeight="1">
      <c r="A18" s="552">
        <v>966</v>
      </c>
      <c r="B18" s="556" t="s">
        <v>74</v>
      </c>
      <c r="C18" s="558" t="s">
        <v>266</v>
      </c>
      <c r="D18" s="554" t="str">
        <f>'ассигнов 3'!B103</f>
        <v>Расходы МКУ «Черная речка» на осуществление благоустройства территории</v>
      </c>
      <c r="E18" s="222">
        <v>240</v>
      </c>
      <c r="F18" s="263">
        <v>202.8</v>
      </c>
      <c r="G18" s="554" t="s">
        <v>461</v>
      </c>
    </row>
    <row r="19" spans="1:7" ht="22.5" customHeight="1">
      <c r="A19" s="553"/>
      <c r="B19" s="557"/>
      <c r="C19" s="559"/>
      <c r="D19" s="555"/>
      <c r="E19" s="222">
        <v>850</v>
      </c>
      <c r="F19" s="263">
        <v>2.5</v>
      </c>
      <c r="G19" s="555"/>
    </row>
    <row r="20" spans="1:7" ht="65.25" customHeight="1">
      <c r="A20" s="223">
        <v>966</v>
      </c>
      <c r="B20" s="224" t="s">
        <v>298</v>
      </c>
      <c r="C20" s="225" t="s">
        <v>297</v>
      </c>
      <c r="D20" s="257" t="e">
        <f>'ассигнов 3'!#REF!</f>
        <v>#REF!</v>
      </c>
      <c r="E20" s="222">
        <v>240</v>
      </c>
      <c r="F20" s="263">
        <v>-245.8</v>
      </c>
      <c r="G20" s="257" t="s">
        <v>451</v>
      </c>
    </row>
    <row r="21" spans="1:7" ht="96.75" customHeight="1">
      <c r="A21" s="223">
        <v>966</v>
      </c>
      <c r="B21" s="224" t="s">
        <v>78</v>
      </c>
      <c r="C21" s="225" t="s">
        <v>268</v>
      </c>
      <c r="D21" s="257" t="str">
        <f>'ассигнов 3'!B139</f>
        <v>Муниципальная программа «Организация и проведение местных и участие в организации и проведении городских праздничных и иных зрелищных мероприятий»</v>
      </c>
      <c r="E21" s="222">
        <v>240</v>
      </c>
      <c r="F21" s="263">
        <v>-4429.4</v>
      </c>
      <c r="G21" s="257" t="s">
        <v>459</v>
      </c>
    </row>
    <row r="22" spans="1:7" ht="40.5" customHeight="1">
      <c r="A22" s="223">
        <v>966</v>
      </c>
      <c r="B22" s="224" t="s">
        <v>78</v>
      </c>
      <c r="C22" s="225" t="s">
        <v>269</v>
      </c>
      <c r="D22" s="257" t="str">
        <f>'ассигнов 3'!B142</f>
        <v>Муниципальная программа «Организация и проведение досуговых мероприятий для жителей МО Ланское»</v>
      </c>
      <c r="E22" s="222">
        <v>240</v>
      </c>
      <c r="F22" s="263">
        <v>-722.2</v>
      </c>
      <c r="G22" s="257" t="s">
        <v>451</v>
      </c>
    </row>
    <row r="23" spans="1:7" ht="106.5" customHeight="1">
      <c r="A23" s="223">
        <v>966</v>
      </c>
      <c r="B23" s="224" t="s">
        <v>303</v>
      </c>
      <c r="C23" s="225" t="s">
        <v>141</v>
      </c>
      <c r="D23" s="257" t="str">
        <f>'ассигнов 3'!B163</f>
        <v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Ланское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v>
      </c>
      <c r="E23" s="222">
        <v>240</v>
      </c>
      <c r="F23" s="263">
        <v>-667.9</v>
      </c>
      <c r="G23" s="257" t="s">
        <v>462</v>
      </c>
    </row>
    <row r="24" spans="1:7" ht="142.5" customHeight="1">
      <c r="A24" s="223">
        <v>966</v>
      </c>
      <c r="B24" s="224" t="s">
        <v>436</v>
      </c>
      <c r="C24" s="225" t="s">
        <v>116</v>
      </c>
      <c r="D24" s="257" t="str">
        <f>'ассигнов 3'!B172</f>
        <v>Муниципальная программа «Печатные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v>
      </c>
      <c r="E24" s="222">
        <v>240</v>
      </c>
      <c r="F24" s="263">
        <v>-710.5</v>
      </c>
      <c r="G24" s="257" t="s">
        <v>451</v>
      </c>
    </row>
    <row r="25" spans="1:9" ht="25.5" customHeight="1">
      <c r="A25" s="561" t="s">
        <v>460</v>
      </c>
      <c r="B25" s="562"/>
      <c r="C25" s="226"/>
      <c r="D25" s="226"/>
      <c r="E25" s="226"/>
      <c r="F25" s="264">
        <f>SUM(F8:F24)</f>
        <v>-22612</v>
      </c>
      <c r="G25" s="226"/>
      <c r="H25" s="159"/>
      <c r="I25" s="128">
        <f>131827+F25</f>
        <v>109215</v>
      </c>
    </row>
    <row r="26" spans="1:8" ht="15" customHeight="1">
      <c r="A26" s="542"/>
      <c r="B26" s="542"/>
      <c r="C26" s="542"/>
      <c r="D26" s="542"/>
      <c r="E26" s="542"/>
      <c r="F26" s="542"/>
      <c r="G26" s="254"/>
      <c r="H26" s="159"/>
    </row>
    <row r="27" spans="2:7" ht="15" customHeight="1">
      <c r="B27" s="228"/>
      <c r="C27" s="228"/>
      <c r="D27" s="228"/>
      <c r="E27" s="228"/>
      <c r="F27" s="261"/>
      <c r="G27" s="228"/>
    </row>
    <row r="28" spans="1:7" s="259" customFormat="1" ht="20.25" customHeight="1">
      <c r="A28" s="563" t="s">
        <v>330</v>
      </c>
      <c r="B28" s="563"/>
      <c r="C28" s="563"/>
      <c r="D28" s="563"/>
      <c r="E28" s="258"/>
      <c r="F28" s="262"/>
      <c r="G28" s="260" t="s">
        <v>434</v>
      </c>
    </row>
    <row r="29" spans="2:7" ht="12.75">
      <c r="B29" s="159"/>
      <c r="C29" s="159"/>
      <c r="D29" s="159"/>
      <c r="E29" s="159"/>
      <c r="G29" s="159"/>
    </row>
    <row r="30" spans="2:7" ht="12.75">
      <c r="B30" s="159"/>
      <c r="C30" s="159"/>
      <c r="D30" s="159"/>
      <c r="E30" s="159"/>
      <c r="G30" s="159"/>
    </row>
    <row r="31" spans="2:7" ht="12.75">
      <c r="B31" s="159"/>
      <c r="C31" s="159"/>
      <c r="D31" s="159"/>
      <c r="E31" s="159"/>
      <c r="G31" s="159"/>
    </row>
    <row r="32" spans="2:7" ht="12.75">
      <c r="B32" s="159"/>
      <c r="C32" s="159"/>
      <c r="D32" s="159"/>
      <c r="E32" s="159"/>
      <c r="G32" s="159"/>
    </row>
    <row r="33" spans="2:7" ht="12.75">
      <c r="B33" s="159"/>
      <c r="C33" s="159"/>
      <c r="D33" s="159"/>
      <c r="E33" s="159"/>
      <c r="G33" s="159"/>
    </row>
    <row r="34" spans="2:7" ht="12.75">
      <c r="B34" s="159"/>
      <c r="C34" s="159"/>
      <c r="D34" s="159"/>
      <c r="E34" s="159"/>
      <c r="G34" s="159"/>
    </row>
    <row r="35" spans="2:7" ht="12.75">
      <c r="B35" s="159"/>
      <c r="C35" s="159"/>
      <c r="D35" s="159"/>
      <c r="E35" s="159"/>
      <c r="G35" s="159"/>
    </row>
    <row r="36" spans="2:7" ht="12.75">
      <c r="B36" s="159"/>
      <c r="C36" s="159"/>
      <c r="D36" s="159"/>
      <c r="E36" s="159"/>
      <c r="G36" s="159"/>
    </row>
    <row r="37" spans="2:7" ht="12.75">
      <c r="B37" s="159"/>
      <c r="C37" s="159"/>
      <c r="D37" s="159"/>
      <c r="E37" s="159"/>
      <c r="G37" s="159"/>
    </row>
    <row r="38" spans="2:7" ht="12.75">
      <c r="B38" s="159"/>
      <c r="C38" s="159"/>
      <c r="D38" s="159"/>
      <c r="E38" s="159"/>
      <c r="G38" s="159"/>
    </row>
    <row r="39" spans="2:7" ht="12.75">
      <c r="B39" s="159"/>
      <c r="C39" s="159"/>
      <c r="D39" s="159"/>
      <c r="E39" s="159"/>
      <c r="G39" s="159"/>
    </row>
    <row r="40" spans="2:7" ht="12.75">
      <c r="B40" s="159"/>
      <c r="C40" s="159"/>
      <c r="D40" s="159"/>
      <c r="E40" s="159"/>
      <c r="G40" s="159"/>
    </row>
    <row r="41" spans="2:7" ht="12.75">
      <c r="B41" s="159"/>
      <c r="C41" s="159"/>
      <c r="D41" s="159"/>
      <c r="E41" s="159"/>
      <c r="G41" s="159"/>
    </row>
    <row r="42" spans="2:7" ht="12.75">
      <c r="B42" s="159"/>
      <c r="C42" s="159"/>
      <c r="D42" s="159"/>
      <c r="E42" s="159"/>
      <c r="G42" s="159"/>
    </row>
    <row r="43" spans="2:7" ht="12.75">
      <c r="B43" s="159"/>
      <c r="C43" s="159"/>
      <c r="D43" s="159"/>
      <c r="E43" s="159"/>
      <c r="G43" s="159"/>
    </row>
    <row r="44" spans="2:7" ht="12.75">
      <c r="B44" s="159"/>
      <c r="C44" s="159"/>
      <c r="D44" s="159"/>
      <c r="E44" s="159"/>
      <c r="G44" s="159"/>
    </row>
    <row r="45" spans="2:7" ht="12.75">
      <c r="B45" s="159"/>
      <c r="C45" s="159"/>
      <c r="D45" s="159"/>
      <c r="E45" s="159"/>
      <c r="G45" s="159"/>
    </row>
    <row r="46" spans="2:7" ht="12.75">
      <c r="B46" s="159"/>
      <c r="C46" s="159"/>
      <c r="D46" s="159"/>
      <c r="E46" s="159"/>
      <c r="G46" s="159"/>
    </row>
    <row r="47" spans="2:7" ht="12.75">
      <c r="B47" s="159"/>
      <c r="C47" s="159"/>
      <c r="D47" s="159"/>
      <c r="E47" s="159"/>
      <c r="G47" s="159"/>
    </row>
    <row r="48" spans="2:7" ht="12.75">
      <c r="B48" s="159"/>
      <c r="C48" s="159"/>
      <c r="D48" s="159"/>
      <c r="E48" s="159"/>
      <c r="G48" s="159"/>
    </row>
    <row r="49" spans="2:7" ht="12.75">
      <c r="B49" s="159"/>
      <c r="C49" s="159"/>
      <c r="D49" s="159"/>
      <c r="E49" s="159"/>
      <c r="G49" s="159"/>
    </row>
    <row r="50" spans="2:7" ht="12.75">
      <c r="B50" s="159"/>
      <c r="C50" s="159"/>
      <c r="D50" s="159"/>
      <c r="E50" s="159"/>
      <c r="G50" s="159"/>
    </row>
    <row r="51" spans="2:7" ht="12.75">
      <c r="B51" s="159"/>
      <c r="C51" s="159"/>
      <c r="D51" s="159"/>
      <c r="E51" s="159"/>
      <c r="G51" s="159"/>
    </row>
    <row r="52" spans="2:7" ht="12.75">
      <c r="B52" s="159"/>
      <c r="C52" s="159"/>
      <c r="D52" s="159"/>
      <c r="E52" s="159"/>
      <c r="G52" s="159"/>
    </row>
    <row r="53" spans="2:7" ht="12.75">
      <c r="B53" s="159"/>
      <c r="C53" s="159"/>
      <c r="D53" s="159"/>
      <c r="E53" s="159"/>
      <c r="G53" s="159"/>
    </row>
    <row r="54" spans="2:7" ht="12.75">
      <c r="B54" s="159"/>
      <c r="C54" s="159"/>
      <c r="D54" s="159"/>
      <c r="E54" s="159"/>
      <c r="G54" s="159"/>
    </row>
    <row r="55" spans="2:7" ht="12.75">
      <c r="B55" s="159"/>
      <c r="C55" s="159"/>
      <c r="D55" s="159"/>
      <c r="E55" s="159"/>
      <c r="G55" s="159"/>
    </row>
    <row r="56" spans="2:7" ht="12.75">
      <c r="B56" s="159"/>
      <c r="C56" s="159"/>
      <c r="D56" s="159"/>
      <c r="E56" s="159"/>
      <c r="G56" s="159"/>
    </row>
    <row r="57" spans="2:7" ht="12.75">
      <c r="B57" s="159"/>
      <c r="C57" s="159"/>
      <c r="D57" s="159"/>
      <c r="E57" s="159"/>
      <c r="G57" s="159"/>
    </row>
    <row r="58" spans="2:7" ht="12.75">
      <c r="B58" s="159"/>
      <c r="C58" s="159"/>
      <c r="D58" s="159"/>
      <c r="E58" s="159"/>
      <c r="G58" s="159"/>
    </row>
    <row r="59" spans="2:7" ht="12.75">
      <c r="B59" s="159"/>
      <c r="C59" s="159"/>
      <c r="D59" s="159"/>
      <c r="E59" s="159"/>
      <c r="G59" s="159"/>
    </row>
    <row r="60" spans="2:7" ht="12.75">
      <c r="B60" s="159"/>
      <c r="C60" s="159"/>
      <c r="D60" s="159"/>
      <c r="E60" s="159"/>
      <c r="G60" s="159"/>
    </row>
    <row r="61" spans="2:7" ht="12.75">
      <c r="B61" s="159"/>
      <c r="C61" s="159"/>
      <c r="D61" s="159"/>
      <c r="E61" s="159"/>
      <c r="G61" s="159"/>
    </row>
    <row r="62" spans="2:7" ht="12.75">
      <c r="B62" s="159"/>
      <c r="C62" s="159"/>
      <c r="D62" s="159"/>
      <c r="E62" s="159"/>
      <c r="G62" s="159"/>
    </row>
    <row r="63" spans="2:7" ht="12.75">
      <c r="B63" s="159"/>
      <c r="C63" s="159"/>
      <c r="D63" s="159"/>
      <c r="E63" s="159"/>
      <c r="G63" s="159"/>
    </row>
    <row r="64" spans="2:7" ht="12.75">
      <c r="B64" s="159"/>
      <c r="C64" s="159"/>
      <c r="D64" s="159"/>
      <c r="E64" s="159"/>
      <c r="G64" s="159"/>
    </row>
    <row r="65" spans="2:7" ht="12.75">
      <c r="B65" s="159"/>
      <c r="C65" s="159"/>
      <c r="D65" s="159"/>
      <c r="E65" s="159"/>
      <c r="G65" s="159"/>
    </row>
    <row r="66" spans="2:7" ht="12.75">
      <c r="B66" s="159"/>
      <c r="C66" s="159"/>
      <c r="D66" s="159"/>
      <c r="E66" s="159"/>
      <c r="G66" s="159"/>
    </row>
    <row r="67" spans="2:7" ht="12.75">
      <c r="B67" s="159"/>
      <c r="C67" s="159"/>
      <c r="D67" s="159"/>
      <c r="E67" s="159"/>
      <c r="G67" s="159"/>
    </row>
    <row r="68" spans="2:7" ht="12.75">
      <c r="B68" s="159"/>
      <c r="C68" s="159"/>
      <c r="D68" s="159"/>
      <c r="E68" s="159"/>
      <c r="G68" s="159"/>
    </row>
    <row r="69" spans="2:7" ht="12.75">
      <c r="B69" s="159"/>
      <c r="C69" s="159"/>
      <c r="D69" s="159"/>
      <c r="E69" s="159"/>
      <c r="G69" s="159"/>
    </row>
    <row r="89" ht="12.75">
      <c r="I89" s="128" t="e">
        <f>100+13331.7+6331.7-300-'справка расходы'!#REF!</f>
        <v>#REF!</v>
      </c>
    </row>
  </sheetData>
  <sheetProtection/>
  <mergeCells count="25">
    <mergeCell ref="A3:G3"/>
    <mergeCell ref="A2:G2"/>
    <mergeCell ref="A25:B25"/>
    <mergeCell ref="A28:D28"/>
    <mergeCell ref="A5:G5"/>
    <mergeCell ref="A18:A19"/>
    <mergeCell ref="B18:B19"/>
    <mergeCell ref="C18:C19"/>
    <mergeCell ref="D16:D17"/>
    <mergeCell ref="D18:D19"/>
    <mergeCell ref="G16:G17"/>
    <mergeCell ref="G18:G19"/>
    <mergeCell ref="B10:B11"/>
    <mergeCell ref="C10:C11"/>
    <mergeCell ref="D10:D11"/>
    <mergeCell ref="A16:A17"/>
    <mergeCell ref="B16:B17"/>
    <mergeCell ref="C16:C17"/>
    <mergeCell ref="A26:F26"/>
    <mergeCell ref="A4:F4"/>
    <mergeCell ref="A8:A9"/>
    <mergeCell ref="B8:B9"/>
    <mergeCell ref="C8:C9"/>
    <mergeCell ref="D8:D9"/>
    <mergeCell ref="A10:A11"/>
  </mergeCells>
  <printOptions horizontalCentered="1"/>
  <pageMargins left="0.7086614173228347" right="0.5118110236220472" top="0.5511811023622047" bottom="0.5511811023622047" header="0.31496062992125984" footer="0.31496062992125984"/>
  <pageSetup fitToHeight="2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dorrich@yandex.ru</cp:lastModifiedBy>
  <cp:lastPrinted>2021-06-17T13:17:59Z</cp:lastPrinted>
  <dcterms:created xsi:type="dcterms:W3CDTF">2015-01-16T07:52:13Z</dcterms:created>
  <dcterms:modified xsi:type="dcterms:W3CDTF">2021-06-21T13:09:34Z</dcterms:modified>
  <cp:category/>
  <cp:version/>
  <cp:contentType/>
  <cp:contentStatus/>
</cp:coreProperties>
</file>