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80" tabRatio="753" activeTab="5"/>
  </bookViews>
  <sheets>
    <sheet name="доходы 1" sheetId="1" r:id="rId1"/>
    <sheet name="Ведом2" sheetId="2" r:id="rId2"/>
    <sheet name="ассигнов 3" sheetId="3" r:id="rId3"/>
    <sheet name="Финансирование дефицита" sheetId="4" r:id="rId4"/>
    <sheet name="Перечень ГАДов" sheetId="5" r:id="rId5"/>
    <sheet name="ассигнов 6" sheetId="6" r:id="rId6"/>
    <sheet name="Предел долга" sheetId="7" state="hidden" r:id="rId7"/>
    <sheet name="справка расходы" sheetId="8" state="hidden" r:id="rId8"/>
    <sheet name="справка доходы" sheetId="9" state="hidden" r:id="rId9"/>
  </sheets>
  <definedNames>
    <definedName name="_xlnm._FilterDatabase" localSheetId="2" hidden="1">'ассигнов 3'!$A$11:$H$184</definedName>
    <definedName name="_xlnm._FilterDatabase" localSheetId="5" hidden="1">'ассигнов 6'!$A$11:$G$187</definedName>
    <definedName name="_xlnm.Print_Area" localSheetId="2">'ассигнов 3'!$A$1:$H$182</definedName>
    <definedName name="_xlnm.Print_Area" localSheetId="5">'ассигнов 6'!$A$1:$K$192</definedName>
    <definedName name="_xlnm.Print_Area" localSheetId="1">'Ведом2'!$A$1:$H$167</definedName>
    <definedName name="_xlnm.Print_Area" localSheetId="0">'доходы 1'!$A$1:$E$81</definedName>
    <definedName name="_xlnm.Print_Area" localSheetId="4">'Перечень ГАДов'!$A$1:$C$15</definedName>
    <definedName name="_xlnm.Print_Area" localSheetId="6">'Предел долга'!$A$1:$C$14</definedName>
    <definedName name="_xlnm.Print_Area" localSheetId="8">'справка доходы'!$A$1:$F$18</definedName>
    <definedName name="_xlnm.Print_Area" localSheetId="7">'справка расходы'!$A$1:$G$28</definedName>
    <definedName name="_xlnm.Print_Area" localSheetId="3">'Финансирование дефицита'!$A$1:$D$17</definedName>
  </definedNames>
  <calcPr fullCalcOnLoad="1" fullPrecision="0"/>
</workbook>
</file>

<file path=xl/sharedStrings.xml><?xml version="1.0" encoding="utf-8"?>
<sst xmlns="http://schemas.openxmlformats.org/spreadsheetml/2006/main" count="2087" uniqueCount="675">
  <si>
    <t>1.</t>
  </si>
  <si>
    <t>Общегосударственные вопросы</t>
  </si>
  <si>
    <t>1.1.</t>
  </si>
  <si>
    <t>Функционирование высшего должностного лица субъекта Российиской Федерации и муниципального образования</t>
  </si>
  <si>
    <t>1.1.1.</t>
  </si>
  <si>
    <t>Глава муниципального образования</t>
  </si>
  <si>
    <t>Расходы на выплаты персоналу государственных (муниципальных) органов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</si>
  <si>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</si>
  <si>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</si>
  <si>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1.2.2.</t>
  </si>
  <si>
    <t>Компенсация депутатам осуществляющие свои полномочия на непостоянной основе</t>
  </si>
  <si>
    <t>1.2.2.1.</t>
  </si>
  <si>
    <t>Аппарат представительного органа муниципального образования</t>
  </si>
  <si>
    <t>Другие общегосударственные вопросы</t>
  </si>
  <si>
    <t>Уплата налогов, сборов и иных платежей</t>
  </si>
  <si>
    <t>2.1.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</si>
  <si>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</si>
  <si>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2.1.1.</t>
  </si>
  <si>
    <t>Глава Местной Администрации</t>
  </si>
  <si>
    <t>2.1.1.1.</t>
  </si>
  <si>
    <t>2.1.2.</t>
  </si>
  <si>
    <t>Содержание и обеспечение деятельности Местной Администрации по решению вопросов местного значения</t>
  </si>
  <si>
    <t>2.1.2.1.</t>
  </si>
  <si>
    <t>2.1.2.2.</t>
  </si>
  <si>
    <t>Закупка товаров, работ и услуг для государственных (муниципальных) нужд</t>
  </si>
  <si>
    <t>2.2.</t>
  </si>
  <si>
    <t>Резервный фонд местной администрации</t>
  </si>
  <si>
    <t>2.2.1.1.</t>
  </si>
  <si>
    <t>Резервные средства</t>
  </si>
  <si>
    <t>2.3.</t>
  </si>
  <si>
    <t>2.3.1.</t>
  </si>
  <si>
    <t>2.3.1.1.</t>
  </si>
  <si>
    <t>3.</t>
  </si>
  <si>
    <t>Национальная безопасность и правоохранительная деятельность</t>
  </si>
  <si>
    <t>3.1.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</si>
  <si>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</si>
  <si>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</si>
  <si>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</si>
  <si>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5.1.1.</t>
  </si>
  <si>
    <t>5.1.1.1.</t>
  </si>
  <si>
    <t>Образование</t>
  </si>
  <si>
    <t>6.1.</t>
  </si>
  <si>
    <t>6.1.1.</t>
  </si>
  <si>
    <t>6.1.1.1.</t>
  </si>
  <si>
    <t>Культура, кинематография</t>
  </si>
  <si>
    <t>7.1.</t>
  </si>
  <si>
    <t>Культура</t>
  </si>
  <si>
    <t>7.1.1.</t>
  </si>
  <si>
    <t>Социальная политика</t>
  </si>
  <si>
    <t>8.1.</t>
  </si>
  <si>
    <t>Социальное обеспечение населения</t>
  </si>
  <si>
    <t>8.1.1.</t>
  </si>
  <si>
    <t>Охрана семьи и детства</t>
  </si>
  <si>
    <t>Физическая культура и спорт</t>
  </si>
  <si>
    <t>9.1.</t>
  </si>
  <si>
    <t>Массовый спорт</t>
  </si>
  <si>
    <t>9.1.1.</t>
  </si>
  <si>
    <t>9.1.1.1.</t>
  </si>
  <si>
    <t>Средства массовой информации</t>
  </si>
  <si>
    <t>Итого</t>
  </si>
  <si>
    <t>№ пп</t>
  </si>
  <si>
    <t>Наименование статей</t>
  </si>
  <si>
    <t>Код ГРБС</t>
  </si>
  <si>
    <t>Код целевой статьи</t>
  </si>
  <si>
    <t>0102</t>
  </si>
  <si>
    <t>0100</t>
  </si>
  <si>
    <t>0103</t>
  </si>
  <si>
    <t xml:space="preserve"> </t>
  </si>
  <si>
    <t>0113</t>
  </si>
  <si>
    <t>0104</t>
  </si>
  <si>
    <t>0111</t>
  </si>
  <si>
    <t>0300</t>
  </si>
  <si>
    <t>0309</t>
  </si>
  <si>
    <t>0500</t>
  </si>
  <si>
    <t>0503</t>
  </si>
  <si>
    <t>0700</t>
  </si>
  <si>
    <t>0705</t>
  </si>
  <si>
    <t>0800</t>
  </si>
  <si>
    <t>0801</t>
  </si>
  <si>
    <t>2.2.1.</t>
  </si>
  <si>
    <t>2.1.4.</t>
  </si>
  <si>
    <t>2.1.4.1</t>
  </si>
  <si>
    <t>Публичные нормативные социальные выплаты гражданам</t>
  </si>
  <si>
    <t>1.2.1.</t>
  </si>
  <si>
    <t>1.2.3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</si>
  <si>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</si>
  <si>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1.1.1.1</t>
  </si>
  <si>
    <t>1.2.1.1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</si>
  <si>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</si>
  <si>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</si>
  <si>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Иные выплаты населению</t>
  </si>
  <si>
    <t>Муниципальная программа «Организация и проведение местных и участие в организации и проведении городских праздничных и иных зрелищных мероприятий»</t>
  </si>
  <si>
    <t>5</t>
  </si>
  <si>
    <t>4.1.</t>
  </si>
  <si>
    <t>4.1.1.</t>
  </si>
  <si>
    <t>4.1.1.1.</t>
  </si>
  <si>
    <t>6</t>
  </si>
  <si>
    <t>7</t>
  </si>
  <si>
    <t>7.2.</t>
  </si>
  <si>
    <t>8</t>
  </si>
  <si>
    <t>3.1.1.</t>
  </si>
  <si>
    <t>Муниципальная программа «Содействие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ситуации»</t>
  </si>
  <si>
    <t>3.1.1.1.</t>
  </si>
  <si>
    <t>5.1.</t>
  </si>
  <si>
    <t>0020000011</t>
  </si>
  <si>
    <t>0020000021</t>
  </si>
  <si>
    <t>0020000023</t>
  </si>
  <si>
    <t>0020000022</t>
  </si>
  <si>
    <t>0020000031</t>
  </si>
  <si>
    <t>0020000032</t>
  </si>
  <si>
    <t>0700000061</t>
  </si>
  <si>
    <t>2190000081</t>
  </si>
  <si>
    <t>6000000151</t>
  </si>
  <si>
    <t>6000000161</t>
  </si>
  <si>
    <t>7950000181</t>
  </si>
  <si>
    <t>0920000231</t>
  </si>
  <si>
    <t>4570000251</t>
  </si>
  <si>
    <t>Прочая закупка товаров, работ и услуг для обеспечения государственных (муниципальных) нужд</t>
  </si>
  <si>
    <t>Пособия, компенсации, меры социальной поддержки по публичным нормативным обязательствам</t>
  </si>
  <si>
    <t>Иные пенсии, социальные доплаты к пенсиям</t>
  </si>
  <si>
    <t>Прочие расходы</t>
  </si>
  <si>
    <t>1.2.2.2.</t>
  </si>
  <si>
    <t>Прочие работы, услуги</t>
  </si>
  <si>
    <t>1.2.3.1.</t>
  </si>
  <si>
    <t>Уплата иных платежей</t>
  </si>
  <si>
    <t>Код раздела, подраздела</t>
  </si>
  <si>
    <t>Код вида расхода</t>
  </si>
  <si>
    <t xml:space="preserve"> Сумма, тыс. руб.</t>
  </si>
  <si>
    <t>Код КОСГУ</t>
  </si>
  <si>
    <t>2.1.2.3.</t>
  </si>
  <si>
    <t>2.</t>
  </si>
  <si>
    <t>2.1.3.</t>
  </si>
  <si>
    <t>2.1.3.1</t>
  </si>
  <si>
    <t>2.1.4.2.</t>
  </si>
  <si>
    <t>09200G0100</t>
  </si>
  <si>
    <t>00200G0850</t>
  </si>
  <si>
    <t>РАСПРЕДЕЛЕНИЕ БЮДЖЕТНЫХ АССИГНОВАНИЙ</t>
  </si>
  <si>
    <t>Пенсии, пособия, выплачиваемые организациями сектора государственного управления</t>
  </si>
  <si>
    <t>51100G0860</t>
  </si>
  <si>
    <t>51100G0870</t>
  </si>
  <si>
    <t>5120000241</t>
  </si>
  <si>
    <t>!</t>
  </si>
  <si>
    <t xml:space="preserve">Фонд оплаты труда учреждений
</t>
  </si>
  <si>
    <t>3300000073</t>
  </si>
  <si>
    <t>(100-377,40)</t>
  </si>
  <si>
    <t xml:space="preserve">Расходы на выплаты персоналу казенных учреждений
</t>
  </si>
  <si>
    <t xml:space="preserve">Взносы по обязательному социальному страхованию на выплаты по оплате труда работников и иные выплаты работникам учреждений
</t>
  </si>
  <si>
    <t>Расходы МКУ «Черная речка» на осуществление благоустройства территории</t>
  </si>
  <si>
    <t>Расходы МКУ «Черная речка» на осуществление функций муниципальной информационной службы</t>
  </si>
  <si>
    <t xml:space="preserve">ВЕДОМСТВЕННАЯ СТРУКТУРА РАСХОДОВ </t>
  </si>
  <si>
    <t>ИТОГО ДОХОДОВ</t>
  </si>
  <si>
    <t>Возврат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</t>
  </si>
  <si>
    <t>966 2 19 03000 03 0000 151</t>
  </si>
  <si>
    <t>ВОЗВРАТ ОСТАТКОВ СУБСИДИЙ, СУБВЕНЦИЙ И ИНЫХ МЕЖБЮДЖЕТНЫХ ТРАНСФЕРТОВ, ИМЕЮЩИХ ЦЕЛЕВОЕ НАЗНАЧЕНИЕ ПРОШЛЫХ ЛЕТ</t>
  </si>
  <si>
    <t>000 2 19 00000 00 0000 100</t>
  </si>
  <si>
    <t>Доходы бюджетов внутригородских муниципальных образований городов федерального значения от возврата иными организациями остатков субсидий прошлых лет</t>
  </si>
  <si>
    <t>966 2 18 03030 03 0000 180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</si>
  <si>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ИНЫХМЕЖБЮДЖЕТНЫХ ТРАНСФЕРТОВ, ИМЕЮЩИХ ЦЕЛЕВОЕ НАЗНАЧЕНИЕ, ПРОШЛЫХ ЛЕТ</t>
  </si>
  <si>
    <t>000 2 18 00000 00 0000 000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</si>
  <si>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</si>
  <si>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966 2 08 03000 03 0000 180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</si>
  <si>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</si>
  <si>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</si>
  <si>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</si>
  <si>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</si>
  <si>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II</t>
  </si>
  <si>
    <t>7.</t>
  </si>
  <si>
    <t>Прочие доходы от компенсации затрат бюджетов внутригородских муниципальных образований городов федерального значения</t>
  </si>
  <si>
    <t>5.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</si>
  <si>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</t>
  </si>
  <si>
    <t>966 1 11 07013 03 0000 120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</si>
  <si>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</si>
  <si>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</si>
  <si>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сдачи в аренду имущества, находящегося в оперативном управлении органов управления внутригородских муниципальных образований городов федерального значения и созданных ими учреждений (за исключением имущества муниципальных бюджетных и автономных учреждений)</t>
  </si>
  <si>
    <t>966 1 11 05033 03 0000 120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</si>
  <si>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</si>
  <si>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</si>
  <si>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</si>
  <si>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</si>
  <si>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Проценты, полученные от предоставления бюджетных кредитов внутри страны за счет средств бюджетов внутригородских муниципальных образований городов федерального значения</t>
  </si>
  <si>
    <t>966 1 11 03030 03 0000 120</t>
  </si>
  <si>
    <t>Проценты, полученные от предоставления бюджетных кредитов внутри страны</t>
  </si>
  <si>
    <t>000 1 11 03000 00 0000 120</t>
  </si>
  <si>
    <t>Доходы от размещения временно свободных средств бюджетов внутригородских муниципальных образований городов федерального значения</t>
  </si>
  <si>
    <t>966 1 11 02031 03 0000 120</t>
  </si>
  <si>
    <t>Доходы от размещения средств бюджетов</t>
  </si>
  <si>
    <t>000 1 11 02000 00 0000 120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</si>
  <si>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</si>
  <si>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</si>
  <si>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4.</t>
  </si>
  <si>
    <t>Налог с имущества, переходящего в порядке наследования или дарения</t>
  </si>
  <si>
    <t>182 1 09 04040 01 0000 110</t>
  </si>
  <si>
    <t>Налоги на имущество</t>
  </si>
  <si>
    <t>000 1 09 04000 00 0000 110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</si>
  <si>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</si>
  <si>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</si>
  <si>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</si>
  <si>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182 1 05 04030 02 0000 110</t>
  </si>
  <si>
    <t>Налог, взимаемый в связи с применением патентной системы налогообложения</t>
  </si>
  <si>
    <t>000 1 05 04000 02 0000 110</t>
  </si>
  <si>
    <t>1.3.</t>
  </si>
  <si>
    <t>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</si>
  <si>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</si>
  <si>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>Единый налог на вмененный доход для отдельных видов деятельности</t>
  </si>
  <si>
    <t>182 1 05 02010 02 0000 110</t>
  </si>
  <si>
    <t>000 1 05 02000 02 0000 110</t>
  </si>
  <si>
    <t>182 1 05 01050 01 0000 110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</si>
  <si>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</si>
  <si>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</si>
  <si>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</si>
  <si>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182 1 05 01021 01 0000 110</t>
  </si>
  <si>
    <t>000 1 05 01020 01 0000 110</t>
  </si>
  <si>
    <t>1.1.2.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</si>
  <si>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</si>
  <si>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</si>
  <si>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>Налог, взимаемый с налогоплательщиков, выбравших в качестве объекта налогообложения доходы</t>
  </si>
  <si>
    <t>182 1 05 01011 01 0000 110</t>
  </si>
  <si>
    <t>000 1 05 01010 01 0000 110</t>
  </si>
  <si>
    <t>Налог, взимаемый в связи с применением упрощенной системы налогообложения</t>
  </si>
  <si>
    <t>000 1 05 01000 00 0000 110</t>
  </si>
  <si>
    <t>НАЛОГОВЫЕ И НЕНАЛОГОВЫЕ ДОХОДЫ</t>
  </si>
  <si>
    <t>I</t>
  </si>
  <si>
    <t xml:space="preserve"> на год</t>
  </si>
  <si>
    <t>Сумма (тыс.руб.)</t>
  </si>
  <si>
    <t>Источники доходов</t>
  </si>
  <si>
    <t>Код статьи</t>
  </si>
  <si>
    <t>№ п/п</t>
  </si>
  <si>
    <t xml:space="preserve">ДОХОДЫ </t>
  </si>
  <si>
    <t>3.2.</t>
  </si>
  <si>
    <t>3.3.</t>
  </si>
  <si>
    <t>3.4.</t>
  </si>
  <si>
    <t>5.1.2.</t>
  </si>
  <si>
    <t>Иные выплаты персоналу учреждений,  за исключением фонда оплаты труда</t>
  </si>
  <si>
    <t>Социальные выплаты гражданам, кроме публиченых нормативных социальных выплат</t>
  </si>
  <si>
    <t>Код администратора внутреннего</t>
  </si>
  <si>
    <t xml:space="preserve"> дефицита бюджета</t>
  </si>
  <si>
    <t>Код бюджетной классификации Российской Федерации</t>
  </si>
  <si>
    <t>Наименование</t>
  </si>
  <si>
    <t>Сумма</t>
  </si>
  <si>
    <t>(тыс. руб.)</t>
  </si>
  <si>
    <t>01 05 00 00 00 0000 000</t>
  </si>
  <si>
    <t>Изменение остатков средств на счетах по учету средств бюджетов</t>
  </si>
  <si>
    <t xml:space="preserve">01 05 00 00 00 0000 500 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</si>
  <si>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</si>
  <si>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</si>
  <si>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</si>
  <si>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 xml:space="preserve">01 05 02 01 00 0000 510 </t>
  </si>
  <si>
    <t>Увеличение прочих остатков денежных средств бюджетов</t>
  </si>
  <si>
    <t>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</si>
  <si>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</si>
  <si>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</si>
  <si>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</si>
  <si>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</si>
  <si>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</si>
  <si>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 xml:space="preserve">01 05 02 01 00 0000 610  </t>
  </si>
  <si>
    <t>Уменьшение прочих остатков денежных средств бюджетов</t>
  </si>
  <si>
    <t>01 05 02 01 03 0000 610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</si>
  <si>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</si>
  <si>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Федеральная налоговая служба</t>
  </si>
  <si>
    <t>710000100</t>
  </si>
  <si>
    <t>7200000100</t>
  </si>
  <si>
    <t>7700000100</t>
  </si>
  <si>
    <t>6100000100</t>
  </si>
  <si>
    <t>6200000100</t>
  </si>
  <si>
    <t>6300000100</t>
  </si>
  <si>
    <t>6500000100</t>
  </si>
  <si>
    <t>8000000100</t>
  </si>
  <si>
    <t>4100000100</t>
  </si>
  <si>
    <t>4200000100</t>
  </si>
  <si>
    <t>7100000100</t>
  </si>
  <si>
    <t>0401</t>
  </si>
  <si>
    <t>0412</t>
  </si>
  <si>
    <t>Национальная экономика</t>
  </si>
  <si>
    <t>0400</t>
  </si>
  <si>
    <t>Общеэкономические вопросы</t>
  </si>
  <si>
    <t>4.2.</t>
  </si>
  <si>
    <t>4.2.1.</t>
  </si>
  <si>
    <t>4.2.1.1.</t>
  </si>
  <si>
    <t>5.1.2.1.</t>
  </si>
  <si>
    <t>5.1.3.</t>
  </si>
  <si>
    <t>5.1.3.1.</t>
  </si>
  <si>
    <t>5.1.4.</t>
  </si>
  <si>
    <t>5.1.4.1.</t>
  </si>
  <si>
    <t>7.1.1.1.</t>
  </si>
  <si>
    <t>7.1.2.</t>
  </si>
  <si>
    <t>7.1.2.1.</t>
  </si>
  <si>
    <t>8.1.1.1</t>
  </si>
  <si>
    <t>8.2.1.</t>
  </si>
  <si>
    <t>8.2.2.</t>
  </si>
  <si>
    <t>10.1.1.</t>
  </si>
  <si>
    <t>10.1.1.1.</t>
  </si>
  <si>
    <t>Расходы на выплаты персоналу казенных учреждений</t>
  </si>
  <si>
    <t>4300000100</t>
  </si>
  <si>
    <t>7.1.3.</t>
  </si>
  <si>
    <t>7.1.3.1.</t>
  </si>
  <si>
    <t>5100000100</t>
  </si>
  <si>
    <t>4310000191</t>
  </si>
  <si>
    <t>0707</t>
  </si>
  <si>
    <t>Муниципальная программа «Участие в деятельности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Санкт-Петербурге»</t>
  </si>
  <si>
    <t>7500000100</t>
  </si>
  <si>
    <t>7400000100</t>
  </si>
  <si>
    <t>7600000100</t>
  </si>
  <si>
    <t>1101</t>
  </si>
  <si>
    <t>Минимальный налог, зачисляемый в бюджеты субъектов Российской Федерации(за налоговые периоды, истекшие до 1 января 2016 года)</t>
  </si>
  <si>
    <t>Налог, взимаемый с налогоплательщиков, выбравших в качестве объекта налогообложения доходы, уменьшенные на величину расходов(в том числе минимальный налог, зачисляемый в бюджеты субъектов Российской Федерации)</t>
  </si>
  <si>
    <t>8.2.1.1</t>
  </si>
  <si>
    <t>8.2.2.1</t>
  </si>
  <si>
    <t>1102</t>
  </si>
  <si>
    <t>9.2.1.</t>
  </si>
  <si>
    <t>9.2.1.1.</t>
  </si>
  <si>
    <t>Назначение, выплата, перерасчет ежемесячной доплаты за стаж (общую продолжительность) работы (службы) в ОМСУ, муниципальных органах муниципальных образований к страховой пенсии по старости, страховой пенсии по инвалидности, пенсии за выслугу лет лицам, замещавшим муниц. долж-ти, долж-ти муниц. службы в ОМСУ муниципальных органах муниципальных образований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</si>
  <si>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</si>
  <si>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Социальное обеспечение и иные выплаты населению</t>
  </si>
  <si>
    <t>Итого источников финансирования  дефицита бюджета</t>
  </si>
  <si>
    <t>Перечень главных администраторов доходов бюджета</t>
  </si>
  <si>
    <t>Наименование главного администратора доходов бюджета</t>
  </si>
  <si>
    <t>Код  главного администратора доходов бюджета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</si>
  <si>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</si>
  <si>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</si>
  <si>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</si>
  <si>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1000</t>
  </si>
  <si>
    <t xml:space="preserve"> Профессиональная подготовка, переподготовка и повышение квалификации</t>
  </si>
  <si>
    <t>Профессиональная подготовка, переподготовка и повышение квалификации</t>
  </si>
  <si>
    <t xml:space="preserve">Физическая культура </t>
  </si>
  <si>
    <t>Другие вопросы в области национальной экономики</t>
  </si>
  <si>
    <t>Субсидии юридическим лицам, учреждениям, индивидуальным предпринимателям, а также физическим лицам - производителям товаров, работ, услуг</t>
  </si>
  <si>
    <t>000</t>
  </si>
  <si>
    <t>финансирования</t>
  </si>
  <si>
    <t>Муниципальная программа «Печатные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информации»</t>
  </si>
  <si>
    <t>Руководитель отдела экономики</t>
  </si>
  <si>
    <t>Организация и финансирование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</si>
  <si>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</t>
  </si>
  <si>
    <t>Итого по доходам</t>
  </si>
  <si>
    <t>4.1.1.2.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</si>
  <si>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</si>
  <si>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Иные бюджетные ассигнования
</t>
  </si>
  <si>
    <t xml:space="preserve">Пособия, компенсации и иные социальные выплаты
гражданам, кроме публичных нормативных обязательств
</t>
  </si>
  <si>
    <t>1.2.2.3.</t>
  </si>
  <si>
    <t>5.1.5.</t>
  </si>
  <si>
    <t>5.1.5.1.</t>
  </si>
  <si>
    <t>5.1.6.</t>
  </si>
  <si>
    <t>5.1.6.1.</t>
  </si>
  <si>
    <t>5.1.6.2.</t>
  </si>
  <si>
    <t>5.1.6.3.</t>
  </si>
  <si>
    <t>6400000100</t>
  </si>
  <si>
    <t>6600000100</t>
  </si>
  <si>
    <t>0107</t>
  </si>
  <si>
    <t>0020000033</t>
  </si>
  <si>
    <t>0020000034</t>
  </si>
  <si>
    <t>Избирательная комиссия</t>
  </si>
  <si>
    <t>Проведение выборов в представительные органы МО</t>
  </si>
  <si>
    <t>2.2.2.</t>
  </si>
  <si>
    <t>2.2.2.1.</t>
  </si>
  <si>
    <t>2.4.1.</t>
  </si>
  <si>
    <t>2.4.1.1.</t>
  </si>
  <si>
    <t>2.4.2.</t>
  </si>
  <si>
    <t>2.4.2.1.</t>
  </si>
  <si>
    <t>2.4.3.</t>
  </si>
  <si>
    <t>2.4.3.1</t>
  </si>
  <si>
    <t>2.4.4.</t>
  </si>
  <si>
    <t>2.4.4.1.</t>
  </si>
  <si>
    <t>2.4.5.</t>
  </si>
  <si>
    <t>2.4.5.1</t>
  </si>
  <si>
    <t>2.4.6.1</t>
  </si>
  <si>
    <t>2.4.6.2</t>
  </si>
  <si>
    <t>2.4.6.</t>
  </si>
  <si>
    <t>2.2.1.2.</t>
  </si>
  <si>
    <t>по разделам, подразделам</t>
  </si>
  <si>
    <t>0709</t>
  </si>
  <si>
    <t>6.2.</t>
  </si>
  <si>
    <t>6.2.2.</t>
  </si>
  <si>
    <t>6.2.2.1.</t>
  </si>
  <si>
    <t>6.3.1.</t>
  </si>
  <si>
    <t>6.3.1.1.</t>
  </si>
  <si>
    <t>6.3.2.</t>
  </si>
  <si>
    <t>6.3.2.1.</t>
  </si>
  <si>
    <t>6.3.3.</t>
  </si>
  <si>
    <t>6.3.3.1.</t>
  </si>
  <si>
    <t>6.3.4.</t>
  </si>
  <si>
    <t>6.3.4.1.</t>
  </si>
  <si>
    <t>Другие вопросы в области образования</t>
  </si>
  <si>
    <t>ДОХОДЫ ОТ ОКАЗАНИЯ ПЛАТНЫХ УСЛУГ  И КОМПЕНСАЦИИ ЗАТРАТ ГОСУДАРСТВА</t>
  </si>
  <si>
    <t>7.2.1.</t>
  </si>
  <si>
    <t>8.1.1.1.</t>
  </si>
  <si>
    <t>3</t>
  </si>
  <si>
    <t>4</t>
  </si>
  <si>
    <t>4.2.2.</t>
  </si>
  <si>
    <t>4.2.2.1.</t>
  </si>
  <si>
    <t>4.3.4.</t>
  </si>
  <si>
    <t>6.1.1.1</t>
  </si>
  <si>
    <t>6.2.1.</t>
  </si>
  <si>
    <t>6.2.1.1</t>
  </si>
  <si>
    <t>6.2.2.1</t>
  </si>
  <si>
    <t>7.2.1.1.</t>
  </si>
  <si>
    <t>Закупка товаров, работ и услуг для обеспечения государственных (муниципальных) нужд</t>
  </si>
  <si>
    <t>1.2.2.2</t>
  </si>
  <si>
    <t>1.4.</t>
  </si>
  <si>
    <t>1.5.</t>
  </si>
  <si>
    <t>6.</t>
  </si>
  <si>
    <t>8.</t>
  </si>
  <si>
    <t>Муниципальная программа «Участие в создании условий для реализации мер, направленных на осуществление экологического просвещения, а также организацию экологического воспитания и формирования экологической культуры в области обращения с твердыми коммунальными отходами»</t>
  </si>
  <si>
    <t>7800000100</t>
  </si>
  <si>
    <t>4.1.2.</t>
  </si>
  <si>
    <t>4.1.2.1.</t>
  </si>
  <si>
    <t>4.1.3.</t>
  </si>
  <si>
    <t>4.1.3.1.</t>
  </si>
  <si>
    <t>5.2.2.</t>
  </si>
  <si>
    <t>5.2.2.1.</t>
  </si>
  <si>
    <t>6.1.2.</t>
  </si>
  <si>
    <t>6.1.2.1.</t>
  </si>
  <si>
    <t>7.1.1.1</t>
  </si>
  <si>
    <t>7.2.1.1</t>
  </si>
  <si>
    <t>7.2.2.</t>
  </si>
  <si>
    <t>7.2.2.1.</t>
  </si>
  <si>
    <t>9.</t>
  </si>
  <si>
    <t>Муниципальная программа «Участие в реализации мер по профилактике дорожно-транспортного травматизма на территории внутригородского муниципального образования Санкт-Петербурга 
Муниципальный округ Ланское»</t>
  </si>
  <si>
    <t>Муниципальная программа «Участие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внутригородского муниципального образования Санкт-Петербурга Муниципальный округ Ланское»</t>
  </si>
  <si>
    <t>Муниципальная программа «Обеспечение условий для развития на территории внутригородского муниципального образования Санкт-Петербурга Муниципальный округ Ланское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образования»</t>
  </si>
  <si>
    <t>Муниципальная программа «Участие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внутригородского муниципального образования Санкт-Петербурга Муниципальный округ Ланское»</t>
  </si>
  <si>
    <t>Муниципальная программа «Организация и проведение досуговых мероприятий для жителей МО Ланское»</t>
  </si>
  <si>
    <t>0409</t>
  </si>
  <si>
    <t>2.2.1</t>
  </si>
  <si>
    <t>2.2.1.1</t>
  </si>
  <si>
    <t>4.1.4</t>
  </si>
  <si>
    <t>4.1.4.1</t>
  </si>
  <si>
    <t>4.1.4.2.</t>
  </si>
  <si>
    <t>4.1.4.3.</t>
  </si>
  <si>
    <t>3.2.2</t>
  </si>
  <si>
    <t>3.2.2.1</t>
  </si>
  <si>
    <t>Дорожное хозяйство (дорожные фонды)</t>
  </si>
  <si>
    <t>2.2</t>
  </si>
  <si>
    <t xml:space="preserve">«О внесении изменений и дополнений в Решение Муниципального Совета Муниципальный округ Черная речка от 26.12.2019 № 21 «О принятии бюджета внутригородского муниципального образования Санкт-Петербурга Муниципальный округ Ланское на 2020 г.» </t>
  </si>
  <si>
    <t>М.Н. Терехова</t>
  </si>
  <si>
    <t>Внесены следующие изменения:</t>
  </si>
  <si>
    <t>1202</t>
  </si>
  <si>
    <t>Комитет по благоустройству Санкт-Петербурга</t>
  </si>
  <si>
    <t>1.3</t>
  </si>
  <si>
    <t>1.3.1.</t>
  </si>
  <si>
    <t>1.3.1.1.</t>
  </si>
  <si>
    <t>1.3.2.</t>
  </si>
  <si>
    <t>1.3.2.2.</t>
  </si>
  <si>
    <t>1.4.1.</t>
  </si>
  <si>
    <t>1.4.1.1.</t>
  </si>
  <si>
    <t>1.5.1.</t>
  </si>
  <si>
    <t>1.5.1.1.</t>
  </si>
  <si>
    <t>Муниципальная программа «Проведение работ по военно-патриотическому воспитанию молодежи на территории внутригородского муниципального образования Санкт - Петербурга Муниципальный округ Ланское»</t>
  </si>
  <si>
    <t>Наименование целевой статьи</t>
  </si>
  <si>
    <t>Код  подраздела</t>
  </si>
  <si>
    <t>Обоснование вносимых изменений</t>
  </si>
  <si>
    <t>Экономия по результатам конкурсных процедур</t>
  </si>
  <si>
    <t xml:space="preserve">Экономия по результатам конкурсных процедур; уменьшение поступления доходов в связи с внесением изменений налоговое законодательство  </t>
  </si>
  <si>
    <t>Увеличение бюджетных ассигнований в связи с необходимостью установки искусственных дорожных неровностей (ИДН) по просьбам жителей</t>
  </si>
  <si>
    <t>Увеличение бюджетных ассигнований в связи с необходимостью формирования архивного фонда</t>
  </si>
  <si>
    <t>Экономия за счет сокращения штатных вакантных должностей</t>
  </si>
  <si>
    <t>Увеличение бюджетных ассигнований в связи с необходимостью приобретения жесткого диска для создания резервного хранилища информации, расположенной на сервере, а также приобретения легкового автомобиля для нужд Местной Администрации</t>
  </si>
  <si>
    <t>Увеличение бюджетных ассигнований в связи с необходимостью обеспечения необходимых социальных выплат (уход сотрудника в декрет)</t>
  </si>
  <si>
    <t>Экономия по фактически сложившимся расходам</t>
  </si>
  <si>
    <t>Экономия по результатам конкурсных процедур; невозможность проведения мероприятий на основании Постановления Правительства Санкт-Петербурга от 13 марта 2020 года № 121 "О мерах по противодействию распространению в Санкт-Петербурге новой коронавирусной инфекции (COVID-19)"</t>
  </si>
  <si>
    <t>Итого по расходам:</t>
  </si>
  <si>
    <t>Увеличение бюджетных ассигнований в связи с необходимостью закупки спецодежды для работников МКУ "Черная речка"; оплата госпошлины</t>
  </si>
  <si>
    <t>Невостребованные ассигнования в связи с невозможностью проведения массовых мероприятий на основании Постановления Правительства Санкт-Петербурга от 13 марта 2020 года № 121 "О мерах по противодействию распространению в Санкт-Петербурге новой коронавирусной инфекции (COVID-19)"</t>
  </si>
  <si>
    <t>сокращен объем поступлений доходов в связи с распространением новой коронавирусной инфекции и как следствие принятием Правительством Российской Федерации и Правительством Санкт-Петербурга мер, направленных на поддержку малого и среднего бизнеса посредством внесения изменений в законодательство, определяющее уплату налогов и сборов.</t>
  </si>
  <si>
    <t>Соответственно внесены следующие изменения в расходную часть местного бюджета:</t>
  </si>
  <si>
    <t>Доходы:</t>
  </si>
  <si>
    <t>СПРАВКА-УВЕДОМЛЕНИЕ О ВНЕСЕНИИ ИЗМЕНЕНИЙ № 1/2</t>
  </si>
  <si>
    <t>к Решению Муниципального Совета № 39 от 13.10.2020 года</t>
  </si>
  <si>
    <t xml:space="preserve"> НА 2021 ГОД</t>
  </si>
  <si>
    <t>Содержание и обеспечение деятельности представительного органа муниципального образования</t>
  </si>
  <si>
    <t>Муниципальная программа «Участие в реализации мер по профилактике дорожно-транспортного травматизма на 
территории внутригородского муниципального образования Санкт-Петербурга Муниципальный округ Ланское, включая размещение, содержание и ремонт искусственных дорожных неровностей»</t>
  </si>
  <si>
    <t>Обеспечение проведения выборов и референдумов</t>
  </si>
  <si>
    <t>1.4.2.</t>
  </si>
  <si>
    <t>1.4.2.1.</t>
  </si>
  <si>
    <t>1.6.</t>
  </si>
  <si>
    <t>1.6.1.</t>
  </si>
  <si>
    <t>1.6.1.1.</t>
  </si>
  <si>
    <t>1.6.2.</t>
  </si>
  <si>
    <t>1.6.2.1.</t>
  </si>
  <si>
    <t>1.3.1.2.</t>
  </si>
  <si>
    <t>1.3.1.3.</t>
  </si>
  <si>
    <t>1.3.2.1</t>
  </si>
  <si>
    <t>6.1.3.</t>
  </si>
  <si>
    <t>6.1.3.1.</t>
  </si>
  <si>
    <t>МУНИЦИПАЛЬНЫЙ ОКРУГ ЛАНСКОЕ НА 2021 ГОД</t>
  </si>
  <si>
    <t>7300000100</t>
  </si>
  <si>
    <t>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</si>
  <si>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</si>
  <si>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182</t>
  </si>
  <si>
    <t>1 00 00000 00 0000 000</t>
  </si>
  <si>
    <t>1 01 00000 00 0000 000</t>
  </si>
  <si>
    <t>1 01 02010 01 0000 110</t>
  </si>
  <si>
    <t>Налоги на прибыль, доходы</t>
  </si>
  <si>
    <t>Налог на доходы физических лиц</t>
  </si>
  <si>
    <t>1 13 02993 03 0000 130</t>
  </si>
  <si>
    <t>1 13 02993 03 0100 130</t>
  </si>
  <si>
    <t>1 13 00000 00 0000 000</t>
  </si>
  <si>
    <t>1 13 0000 00 0000 130</t>
  </si>
  <si>
    <t>Доходы от компенсации затрат государства</t>
  </si>
  <si>
    <t>1 13 02990 00 000 130</t>
  </si>
  <si>
    <t xml:space="preserve">Прочие доходы от компенсации затрат государства 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</si>
  <si>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обраований Санкт-Петербурга в соответствии с законодательством Санкт-Петербурга</t>
  </si>
  <si>
    <t>2 02 15001 00 0000 150</t>
  </si>
  <si>
    <t>Дотации на выравнивание бюджетной обеспеченности</t>
  </si>
  <si>
    <t>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</si>
  <si>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</si>
  <si>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</si>
  <si>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</si>
  <si>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</si>
  <si>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
полномочий субъектов Российской Федерации</t>
  </si>
  <si>
    <t>2 02 30024 03 0000 150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</si>
  <si>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</si>
  <si>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2 02 30024 03 0100 150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</si>
  <si>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</si>
  <si>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2 02 30024 03 0200 150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</si>
  <si>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</si>
  <si>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2 02 30027 00 0000 150</t>
  </si>
  <si>
    <t>Субвенции бюджетам на содержание ребенка в семье опекуна и
приемной семье, а также вознаграждение, причитающееся
приемному родителю</t>
  </si>
  <si>
    <t>2 02 30027 03 0000 150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</si>
  <si>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</si>
  <si>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2 02 30027 03 0100 150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</si>
  <si>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</si>
  <si>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2 02 30027 03 0200 150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</si>
  <si>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</si>
  <si>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2.1.1.1</t>
  </si>
  <si>
    <t>1.2.1</t>
  </si>
  <si>
    <t>2 00 00000 00 0000 000</t>
  </si>
  <si>
    <t>2 02 00000 00 0000 000</t>
  </si>
  <si>
    <t>1.6.2.1</t>
  </si>
  <si>
    <t>1.6.2.2</t>
  </si>
  <si>
    <t>Приложение №2</t>
  </si>
  <si>
    <t>Приложение №3</t>
  </si>
  <si>
    <t>Приложение №1</t>
  </si>
  <si>
    <t>Компенсация депутатам осуществляющим свои полномочия на непостоянной основе</t>
  </si>
  <si>
    <t>Муниципальная программа "Содействие развитию малого бизнеса на территории внутригородского муниципального образования Санкт-Петербурга Муниципальный округ Ланское"</t>
  </si>
  <si>
    <t>Муниципальная программа "Прочие мероприятия в области благоустройства внутригородского муниципального образования Санкт-Петербурга Муниципальный округ Ланское"</t>
  </si>
  <si>
    <t>Муниципальная программа «Организация профессиональной подготовки, переподготовки и повышения квалификации, включая организацию профессионального образования и дополнительного профессионального образования муниципальных служащих внутригородского муниципального образования Санкт-Петербурга Муниципальный округ Ланское»</t>
  </si>
  <si>
    <t>Муниципальная программа "Организация и финансирование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впервые"</t>
  </si>
  <si>
    <t>3.2.1.</t>
  </si>
  <si>
    <t>3.2.1.1.</t>
  </si>
  <si>
    <t>к Проекту Решения Муниципального Совета № ___ от ____2020 года
 «О принятии проекта бюджета внутригородского муниципального образования                                                                           Санкт-Петербурга Муниципальный округ Ланское на 2021 год                                                                                                          в первом чтении (за основу) и назначении публичных слушаний»</t>
  </si>
  <si>
    <t>(ПРОЕКТ)</t>
  </si>
  <si>
    <t>Приложение №7</t>
  </si>
  <si>
    <t>в т.ч. верхний предел долга по муниципальным гарантиям</t>
  </si>
  <si>
    <t>Предельный объем муниципального долга на 2021 год</t>
  </si>
  <si>
    <t>Верхний предел муниципального долга на 01.01.2022</t>
  </si>
  <si>
    <t xml:space="preserve">ПРЕДЕЛ МУНИЦИПАЛЬНОГО ДОЛГА </t>
  </si>
  <si>
    <t>НА 2021 ГОД</t>
  </si>
  <si>
    <t>2 02 10000 00 0000 150</t>
  </si>
  <si>
    <t>Дотации бюджетам бюджетной системы Российской Федерации</t>
  </si>
  <si>
    <t>4.1.3.2.</t>
  </si>
  <si>
    <t>Периодическая печать и издательства</t>
  </si>
  <si>
    <t>8.2.</t>
  </si>
  <si>
    <t>8.2.1.1.</t>
  </si>
  <si>
    <t>2 02 29999 03 0000 150</t>
  </si>
  <si>
    <t>Прочие субсидии бюджетам внутригородских муниципальных образований городов федерального значения</t>
  </si>
  <si>
    <t>1.3.1</t>
  </si>
  <si>
    <t>Резервные фонды</t>
  </si>
  <si>
    <t>Резервные фонды местной администрации</t>
  </si>
  <si>
    <t>Местная Администрация муниципального образования Муниципальный округ Ланское</t>
  </si>
  <si>
    <t>4.2.3.</t>
  </si>
  <si>
    <t>4.2.3.1.</t>
  </si>
  <si>
    <t>4.2.4.1.</t>
  </si>
  <si>
    <t>4.2.5.</t>
  </si>
  <si>
    <t>4.2.5.1.</t>
  </si>
  <si>
    <t>4.2.6.</t>
  </si>
  <si>
    <t>4.2.6.1.</t>
  </si>
  <si>
    <t>4.2.7.</t>
  </si>
  <si>
    <t>4.2.7.1.</t>
  </si>
  <si>
    <t>Муниципальная программа «Проведение работ по военно-патриотическому воспитанию граждан на территории внутригородского муниципального образования Санкт - Петербурга Муниципальный округ Ланское»</t>
  </si>
  <si>
    <t>62000S2510</t>
  </si>
  <si>
    <t>62000M2510</t>
  </si>
  <si>
    <t>Расходы  на осуществление работ в сфере озеленения за счет средств местного бюджета</t>
  </si>
  <si>
    <t>Расходы на озеленение территории муниципального образования за счет субсидии из бюджета Санкт-Петербурга</t>
  </si>
  <si>
    <t>Расходы на благоустройство территории муниципального образования за счет субсидии из бюджета Санкт-Петербурга</t>
  </si>
  <si>
    <t>Расходы на организацию благоустройства территорий за счет средств местного бюджета</t>
  </si>
  <si>
    <t>61000S2500</t>
  </si>
  <si>
    <t>61000M2500</t>
  </si>
  <si>
    <t>3.1.2</t>
  </si>
  <si>
    <t>3.4.1</t>
  </si>
  <si>
    <t>3.5.</t>
  </si>
  <si>
    <t>3.5.1.</t>
  </si>
  <si>
    <t>3.5.2.</t>
  </si>
  <si>
    <t>3.6.</t>
  </si>
  <si>
    <t>3.6.1.</t>
  </si>
  <si>
    <t>3.6.2.</t>
  </si>
  <si>
    <t>3.6.3.</t>
  </si>
  <si>
    <t>Главный распорядитель бюджетных средств - Муниципальный Совет Муниципальный округ Ланское (928)</t>
  </si>
  <si>
    <t>4.1.4.</t>
  </si>
  <si>
    <t>4.1.4.1.</t>
  </si>
  <si>
    <t>Главный распорядитель бюджетных средств - Избирательная комиссия внутригородского Муниципального Образования Санкт-Петербурга Муниципальный округ Ланское (код 914)</t>
  </si>
  <si>
    <t>Главный распорядитель бюджетных средств - Местная Администрация Муниципальный округ Ланское (966)</t>
  </si>
  <si>
    <t xml:space="preserve">Содержание и обеспечение деятельности Местной Администрации </t>
  </si>
  <si>
    <t xml:space="preserve">БЮДЖЕТА ВНУТРИГОРОДСКОГО МУНИЦИПАЛЬНОГО ОБРАЗОВАНИЯ ГОРОДА ФЕДЕРАЛЬНОГО ЗНАЧЕНИЯ САНКТ-ПЕТЕРБУРГА </t>
  </si>
  <si>
    <t>Муниципальная программа «Формирование архивных фондов органов местного самоуправления Муниципального образования города федерального значения Санкт-Петербурга Муниципальный округ Ланское».</t>
  </si>
  <si>
    <t>Муниципальная программа «Участие в создании условий для реализации мер, направленных на укрепление межнационального и межконфессионального согласия, сохранение языков и культуры народов Российской Федерации, проживающих на территории внутригородского муниципального образования города федерального значения Санкт-Петербурга муниципального округа Ланское, а также участие в социальной и культурной адаптации мигрантов, профилактики межнациональных (межэтнических) конфликтов»</t>
  </si>
  <si>
    <t>Муниципальная программа «Формирование архивных фондов органов местного самоуправления Внутригородского Муниципального образования города федерального значения Санкт-Петербурга Муниципальный округ Ланское».</t>
  </si>
  <si>
    <t>Муниципальная программа «Участие в создании условий для реализации мер, направленных на укрепление межнационального и межконфессионального согласия, сохранение языков и культуры народов Российской Федерации, проживающих на территории внутригородского Муниципального образования города федерального значения Санкт-Петербурга муниципальный округ Ланское, а также участие в социальной и культурной адаптации мигрантов, профилактики межнациональных (межэтнических) конфликтов»</t>
  </si>
  <si>
    <t>Муниципальная программа «Участие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внутригородского муниципального образования города федерального значения Санкт-Петербурга Муниципальный округ Ланское»</t>
  </si>
  <si>
    <t>Муниципальная программа «Формирование архивных фондов органов местного самоуправления внутригородского Муниципального образования города федерального значения Санкт-Петербурга Муниципальный округ Ланское».</t>
  </si>
  <si>
    <t>Муниципальная программа «Участие в реализации мер по профилактике дорожно-транспортного травматизма на территории внутригородского муниципального образования города федерального значения Санкт-Петербурга 
Муниципальный округ Ланское»</t>
  </si>
  <si>
    <t>Муниципальная программа «Участие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внутригородского муниципального образования города федерального значения Санкт-Петербурга Муниципальный округ Ланское»</t>
  </si>
  <si>
    <t>Муниципальная программа "Содействие развитию малого бизнеса на территории внутригородского муниципального образования города федерального значения Санкт-Петербурга Муниципальный округ Ланское"</t>
  </si>
  <si>
    <t>Муниципальная программа "Благоустройство придомовых территорий и дворовых территорий внутригородского муниципального образования города федерального значения Санкт-Петербурга Муниципальный округ Ланское"</t>
  </si>
  <si>
    <t>Муниципальная программа" Озеленение территорий внутригородского муниципального образования города федерального значения Санкт-Петербурга Муниципальный округ Ланское"</t>
  </si>
  <si>
    <t>Муниципальная программа "Прочие мероприятия в области благоустройства внутригородского муниципального образования города федерального значения Санкт-Петербурга Муниципальный округ Ланское"</t>
  </si>
  <si>
    <t>Муниципальная программа "Устройство искусственных дорожных неровностей на проездах и въездах на придомовых территориях и дворовых территориях внутригородского  муниципального образования города федерального значения Санкт-Петербурга Муниципальный округ Ланское"</t>
  </si>
  <si>
    <t>Муниципальная программа "Участие в пределах своей компетенции в обеспечении чистоты и порядка на территории внутригородского  муниципального образования города федерального значения Санкт-Петербурга Муниципальный округ Ланское"</t>
  </si>
  <si>
    <t>Муниципальная программа «Проведение работ по военно-патриотическому воспитанию молодежи внутригородского Муниципального образования города федерального значения Санкт-Петербурга Муниципальный округ Ланское»</t>
  </si>
  <si>
    <t>Муниципальная программа «Организация профессиональной подготовки, переподготовки и повышения квалификации, включая организацию профессионального образования и дополнительного профессионального образования внутригородского Муниципального образования города федерального значения Санкт-Петербурга Муниципальный округ Ланское».</t>
  </si>
  <si>
    <t>Муниципальная программа «Участие в реализации мер по профилактике дорожно-транспортного травматизма на территории внутригородского Муниципального образования города федерального значения Санкт-Петербурга Муниципальный округ Ланское»</t>
  </si>
  <si>
    <t>Муниципальная программа «Участие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внутригородского Муниципального образования города федерального значения Санкт-Петербурга Муниципальный округ Ланское»</t>
  </si>
  <si>
    <t>Муниципальная программа «Участие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внутригородского Муниципального образования города федерального значения Санкт-Петербурга Муниципальный округ Ланское»</t>
  </si>
  <si>
    <t>Муниципальная программа «Организация и проведение досуговых мероприятий для жителей внутригородского Муниципального образования города федерального значения Санкт-Петербурга Муниципальный округ Ланское»</t>
  </si>
  <si>
    <t>Муниципальная программа «Участие в создании условий для реализации мер, направленных на укрепление межнационального и межконфессионального согласия, сохранение языков и культуры народов Российской Федерации, проживающих на территории внутригородского Муниципального образования города федерального значения Санкт-Петербурга Муниципальный округ Ланское, а также участие в социальной и культурной адаптации мигрантов, профилактики межнациональных (межэтнических) конфликтов»</t>
  </si>
  <si>
    <t>Муниципальная программа «Обеспечение условий для развития на территории внутригородского Муниципального образования города федерального значения Санкт-Петербурга Муниципальный округ Ланское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образования»</t>
  </si>
  <si>
    <t>ИСТОЧНИКИ ФИНАНСИРОВАНИЯ ДЕФИЦИТА БЮДЖЕТА ВНУТРИГОРОДСКОГО МУНИЦИПАЛЬНОГО ОБРАЗОВАНИЯ ГОРОДА ФЕДЕРАЛЬНОГО ЗНАЧЕНИЯ САНКТ-ПЕТЕРБУРГА МУНИЦИПАЛЬНЫЙ ОКРУГ ЛАНСКОЕ НА 2021 ГОД</t>
  </si>
  <si>
    <t>БЮДЖЕТА ВНУТРИГОРОДСКОГО МУНИЦИПАЛЬНОГО ОБРАЗОВАНИЯ ГОРОДА</t>
  </si>
  <si>
    <t>ФЕДЕРАЛЬНОГО ЗНАЧЕНИЯ САНКТ-ПЕТЕРБУРГА МУНИЦИПАЛЬНЫЙ ОКРУГ ЛАНСКОЕ</t>
  </si>
  <si>
    <t>Специальные расходы</t>
  </si>
  <si>
    <t xml:space="preserve">БЮДЖЕТА ВНУТРИГОРОДСКОГО МУНИЦИПАЛЬНОГО ОБРАЗОВАНИЯ ГОРОДА ФЕДЕРАЛЬНОГО ЗНАЧЕНИЯ </t>
  </si>
  <si>
    <t>САНКТ-ПЕТЕРБУРГА МУНИЦИПАЛЬНЫЙ ОКРУГ ЛАНСКОЕ НА 2021 ГОД</t>
  </si>
  <si>
    <t>ЗП (без опеки)</t>
  </si>
  <si>
    <t>содерж (без опеки)</t>
  </si>
  <si>
    <t>норматив 22024,0</t>
  </si>
  <si>
    <t>3.3.1.</t>
  </si>
  <si>
    <t>Социальные выплаты гражданам, кроме публичных нормативных социальных выплат</t>
  </si>
  <si>
    <t>2.3.1.1</t>
  </si>
  <si>
    <t>2.3.2.</t>
  </si>
  <si>
    <t>2.3.2.1.</t>
  </si>
  <si>
    <t>2.3.2.2.</t>
  </si>
  <si>
    <t>5.2.</t>
  </si>
  <si>
    <t>5.2.1.</t>
  </si>
  <si>
    <t>5.2.1.1.</t>
  </si>
  <si>
    <t>5.2.3.</t>
  </si>
  <si>
    <t>5.2.3.1.</t>
  </si>
  <si>
    <t>5.2.4.</t>
  </si>
  <si>
    <t>5.2.4.1.</t>
  </si>
  <si>
    <t>5.2.5.</t>
  </si>
  <si>
    <t>5.2.5.1</t>
  </si>
  <si>
    <t>5.2.6.</t>
  </si>
  <si>
    <t>5.2.6.1</t>
  </si>
  <si>
    <t>5.2.7.</t>
  </si>
  <si>
    <t>2 02 29999 00 0000 150</t>
  </si>
  <si>
    <t>2 02 20000 00 0000 150</t>
  </si>
  <si>
    <t>1.3.2.1.</t>
  </si>
  <si>
    <t>Субсидии бюджетам бюджетной системы Российской Федерации (межбюджетные субсидии)</t>
  </si>
  <si>
    <t>Прочие субсидии</t>
  </si>
  <si>
    <t>2.1.1.2.</t>
  </si>
  <si>
    <t>2.1.1.3.</t>
  </si>
  <si>
    <t>2.1.2.1</t>
  </si>
  <si>
    <t>966</t>
  </si>
  <si>
    <t>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</si>
  <si>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</si>
  <si>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Перечень главных администраторов источников финансирования дефицита бюджета внутригородского муниципального образования города федерального значения Санкт–Петербурга Муниципальный округ Ланское
на 2021 год</t>
  </si>
  <si>
    <t>1.4.1.2.</t>
  </si>
  <si>
    <t>1.4.2.2.</t>
  </si>
  <si>
    <t>по разделам, подразделам, целевым статьям, группам (группам, подгруппам) видов расходов</t>
  </si>
  <si>
    <t>2 02 15002 03 0000 150</t>
  </si>
  <si>
    <t>2 02 15002 00 0000 150</t>
  </si>
  <si>
    <t>Дотации бюджетам на поддержку мер по обеспечению сбалансированности бюджетов</t>
  </si>
  <si>
    <t>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</t>
  </si>
  <si>
    <t>Муниципальная программа «Участие в деятельности по профилактике правонарушений в Санкт-Петербурге в формах и порядке, установленных законодательством Санкт-Петербурга»</t>
  </si>
  <si>
    <t xml:space="preserve"> Уплата налогов, сборов и иных платежей
</t>
  </si>
  <si>
    <t>О внесении изменений и дополнений в Решение Муниципального Совета внутригородского муниципального образования города федерального значения Санкт-Петербурга муниципальный округ Ланское от 29.12.2020 № 57 «О принятии бюджета внутригородского муниципального образования города федерального значения
Санкт-Петербурга Муниципальный округ Ланское на 2021 г. во втором чтении (в целом)»</t>
  </si>
  <si>
    <t>О внесении изменений и дополнений в Решение Муниципального Совета                                                        внутригородского муниципального образования города федерального значения                                                                  Санкт-Петербурга муниципальный округ Ланское от 29.12.2020 № 57                                                                                «О принятии бюджета внутригородского муниципального образования города федерального значения Санкт-Петербурга Муниципальный округ Ланское на 2021 г. во втором чтении (в целом)»</t>
  </si>
  <si>
    <t>О внесении изменений и дополнений в Решение Муниципального Совета внутригородского                                 муниципального образования города федерального значения Санкт-Петербурга                                           муниципальный округ Ланское от 29.12.2020 № 57 «О принятии бюджета                                               внутригородского муниципального образования города федерального значения
Санкт-Петербурга Муниципальный округ Ланское на 2021 г. во втором чтении (в целом)»</t>
  </si>
  <si>
    <t>Приложение № 5</t>
  </si>
  <si>
    <t>Приложение № 6</t>
  </si>
  <si>
    <t>О внесении изменений и дополнений в Решение Муниципального Совета                                                    внутригородского муниципального образования города федерального значения                                                              Санкт-Петербурга муниципальный округ Ланское от 29.12.2020 № 57                                                                                   «О принятии бюджета внутригородского муниципального образования                                                                            города федерального значения Санкт-Петербурга Муниципальный округ Ланское                                                             на 2021 г. во втором чтении (в целом)»</t>
  </si>
  <si>
    <t>1.6.2.3</t>
  </si>
  <si>
    <t>2.3.2.3.</t>
  </si>
  <si>
    <t>к Решению Муниципального Совета от 29.12.2021 № 123</t>
  </si>
  <si>
    <t>к Решению Муниципального Совета от 29.12.2021 № 132</t>
  </si>
  <si>
    <t>Приложение № 4
к Решению Муниципального Совета от 29.12.2021 № 123
О внесении изменений и дополнений в Решение Муниципального Совета внутригородского муниципального образования города федерального значения Санкт-Петербурга                                                                                                                      муниципальный округ Ланское от 29.12.2020 № 57 «О принятии бюджета внутригородского                                                                                       муниципального образования города федерального значения Санкт-Петербурга                                Муниципальный округ Ланское на 2021 г. во втором чтении (в целом)»</t>
  </si>
  <si>
    <t>к Решению Муниципального Совета от 29.12.2021 № 123
О внесении изменений и дополнений в Решение Муниципального Совета внутригородского муниципального образования города федерального значения                                                                           Санкт-Петербурга муниципальный округ Ланское от 29.12.2020 № 57                                             «О принятии бюджета внутригородского муниципального образования города федерального значения Санкт-Петербурга Муниципальный округ Ланское                                            на 2021 г. во втором чтении (в целом)»</t>
  </si>
  <si>
    <t>к Решению Муниципального Совета от 29.12.2021 №123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</si>
</sst>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  <numFmt numFmtId="179" formatCode="#,##0.00\ _₽"/>
    <numFmt numFmtId="180" formatCode="#,##0.0"/>
    <numFmt numFmtId="181" formatCode="_-* #,##0.0_р_._-;\-* #,##0.0_р_._-;_-* &quot;-&quot;??_р_._-;_-@_-"/>
    <numFmt numFmtId="182" formatCode="_-* #,##0.0\ _₽_-;\-* #,##0.0\ _₽_-;_-* &quot;-&quot;?\ _₽_-;_-@_-"/>
  </numFmts>
  <fonts count="75">
    <font>
      <sz val="10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8"/>
      <color indexed="63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0"/>
      <name val="Cambria"/>
      <family val="1"/>
    </font>
    <font>
      <sz val="11"/>
      <name val="Cambria"/>
      <family val="1"/>
    </font>
    <font>
      <sz val="11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b/>
      <sz val="10"/>
      <name val="Cambria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60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Arial CYR"/>
      <family val="0"/>
    </font>
    <font>
      <sz val="8"/>
      <color indexed="10"/>
      <name val="Times New Roman"/>
      <family val="1"/>
    </font>
    <font>
      <sz val="8"/>
      <name val="Segoe U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rgb="FFC00000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5"/>
      <name val="Arial CYR"/>
      <family val="0"/>
    </font>
    <font>
      <sz val="8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/>
      <right style="medium">
        <color rgb="FF00000A"/>
      </right>
      <top/>
      <bottom style="medium"/>
    </border>
    <border>
      <left/>
      <right style="medium">
        <color rgb="FF00000A"/>
      </right>
      <top style="medium"/>
      <bottom style="medium"/>
    </border>
    <border>
      <left/>
      <right style="medium">
        <color rgb="FF00000A"/>
      </right>
      <top/>
      <bottom style="medium">
        <color rgb="FF00000A"/>
      </bottom>
    </border>
    <border>
      <left/>
      <right style="medium">
        <color rgb="FF00000A"/>
      </right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>
        <color rgb="FF00000A"/>
      </right>
      <top/>
      <bottom style="medium"/>
    </border>
    <border>
      <left/>
      <right style="medium">
        <color rgb="FF00000A"/>
      </right>
      <top style="medium">
        <color rgb="FF00000A"/>
      </top>
      <bottom/>
    </border>
    <border>
      <left/>
      <right style="medium">
        <color rgb="FF00000A"/>
      </right>
      <top style="medium"/>
      <bottom/>
    </border>
    <border>
      <left/>
      <right style="medium">
        <color rgb="FF00000A"/>
      </right>
      <top style="medium"/>
      <bottom style="thin"/>
    </border>
    <border>
      <left style="medium">
        <color rgb="FF00000A"/>
      </left>
      <right style="medium">
        <color rgb="FF00000A"/>
      </right>
      <top style="medium"/>
      <bottom style="thin"/>
    </border>
    <border>
      <left style="medium">
        <color rgb="FF00000A"/>
      </left>
      <right style="medium"/>
      <top style="medium"/>
      <bottom style="thin"/>
    </border>
    <border>
      <left style="medium">
        <color rgb="FF00000A"/>
      </left>
      <right style="medium">
        <color rgb="FF00000A"/>
      </right>
      <top/>
      <bottom style="medium"/>
    </border>
    <border>
      <left style="medium">
        <color rgb="FF00000A"/>
      </left>
      <right style="medium">
        <color rgb="FF00000A"/>
      </right>
      <top/>
      <bottom/>
    </border>
    <border>
      <left style="medium"/>
      <right style="medium">
        <color rgb="FF00000A"/>
      </right>
      <top style="medium"/>
      <bottom style="medium"/>
    </border>
    <border>
      <left style="medium">
        <color rgb="FF00000A"/>
      </left>
      <right style="medium">
        <color rgb="FF00000A"/>
      </right>
      <top/>
      <bottom style="medium">
        <color rgb="FF00000A"/>
      </bottom>
    </border>
    <border>
      <left style="medium"/>
      <right style="medium">
        <color rgb="FF00000A"/>
      </right>
      <top style="medium"/>
      <bottom style="thin"/>
    </border>
    <border>
      <left style="medium">
        <color rgb="FF00000A"/>
      </left>
      <right style="medium">
        <color rgb="FF00000A"/>
      </right>
      <top style="medium"/>
      <bottom style="medium">
        <color rgb="FF00000A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rgb="FF00000A"/>
      </left>
      <right style="medium">
        <color rgb="FF00000A"/>
      </right>
      <top style="medium"/>
      <bottom/>
    </border>
    <border>
      <left style="medium">
        <color rgb="FF00000A"/>
      </left>
      <right style="medium"/>
      <top style="medium"/>
      <bottom/>
    </border>
    <border>
      <left style="medium">
        <color rgb="FF00000A"/>
      </left>
      <right style="medium"/>
      <top/>
      <bottom style="medium"/>
    </border>
    <border>
      <left style="medium"/>
      <right style="medium">
        <color rgb="FF00000A"/>
      </right>
      <top style="medium"/>
      <bottom/>
    </border>
    <border>
      <left style="medium">
        <color rgb="FF00000A"/>
      </left>
      <right>
        <color indexed="63"/>
      </right>
      <top style="medium">
        <color rgb="FF00000A"/>
      </top>
      <bottom>
        <color indexed="63"/>
      </bottom>
    </border>
    <border>
      <left style="medium">
        <color rgb="FF00000A"/>
      </left>
      <right>
        <color indexed="63"/>
      </right>
      <top>
        <color indexed="63"/>
      </top>
      <bottom style="medium"/>
    </border>
    <border>
      <left style="medium">
        <color rgb="FF00000A"/>
      </left>
      <right style="medium">
        <color rgb="FF00000A"/>
      </right>
      <top style="medium">
        <color rgb="FF00000A"/>
      </top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566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49" fontId="4" fillId="12" borderId="13" xfId="0" applyNumberFormat="1" applyFont="1" applyFill="1" applyBorder="1" applyAlignment="1">
      <alignment horizontal="center" vertical="center" wrapText="1"/>
    </xf>
    <xf numFmtId="0" fontId="4" fillId="12" borderId="14" xfId="0" applyFont="1" applyFill="1" applyBorder="1" applyAlignment="1">
      <alignment horizontal="left" vertical="center" wrapText="1"/>
    </xf>
    <xf numFmtId="0" fontId="4" fillId="12" borderId="14" xfId="0" applyFont="1" applyFill="1" applyBorder="1" applyAlignment="1">
      <alignment horizontal="center" vertical="center" wrapText="1"/>
    </xf>
    <xf numFmtId="49" fontId="4" fillId="12" borderId="14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4" fillId="34" borderId="15" xfId="0" applyFont="1" applyFill="1" applyBorder="1" applyAlignment="1">
      <alignment horizontal="center" vertical="center" wrapText="1"/>
    </xf>
    <xf numFmtId="49" fontId="4" fillId="34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33" borderId="17" xfId="0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76" fontId="4" fillId="12" borderId="19" xfId="0" applyNumberFormat="1" applyFont="1" applyFill="1" applyBorder="1" applyAlignment="1">
      <alignment horizontal="center" vertical="center" wrapText="1"/>
    </xf>
    <xf numFmtId="49" fontId="4" fillId="12" borderId="20" xfId="0" applyNumberFormat="1" applyFont="1" applyFill="1" applyBorder="1" applyAlignment="1">
      <alignment horizontal="center" vertical="center" wrapText="1"/>
    </xf>
    <xf numFmtId="0" fontId="4" fillId="12" borderId="18" xfId="0" applyFont="1" applyFill="1" applyBorder="1" applyAlignment="1">
      <alignment horizontal="left" vertical="center" wrapText="1"/>
    </xf>
    <xf numFmtId="0" fontId="4" fillId="12" borderId="18" xfId="0" applyFont="1" applyFill="1" applyBorder="1" applyAlignment="1">
      <alignment horizontal="center" vertical="center" wrapText="1"/>
    </xf>
    <xf numFmtId="49" fontId="4" fillId="12" borderId="18" xfId="0" applyNumberFormat="1" applyFont="1" applyFill="1" applyBorder="1" applyAlignment="1">
      <alignment horizontal="center" vertical="center" wrapText="1"/>
    </xf>
    <xf numFmtId="49" fontId="4" fillId="9" borderId="13" xfId="0" applyNumberFormat="1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left" vertical="center" wrapText="1"/>
    </xf>
    <xf numFmtId="0" fontId="4" fillId="9" borderId="14" xfId="0" applyFont="1" applyFill="1" applyBorder="1" applyAlignment="1">
      <alignment horizontal="center" vertical="center" wrapText="1"/>
    </xf>
    <xf numFmtId="49" fontId="4" fillId="9" borderId="14" xfId="0" applyNumberFormat="1" applyFont="1" applyFill="1" applyBorder="1" applyAlignment="1">
      <alignment horizontal="center" vertical="center" wrapText="1"/>
    </xf>
    <xf numFmtId="49" fontId="2" fillId="35" borderId="13" xfId="0" applyNumberFormat="1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center" vertical="center" wrapText="1"/>
    </xf>
    <xf numFmtId="49" fontId="2" fillId="35" borderId="14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9" fontId="4" fillId="33" borderId="2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0" fontId="1" fillId="0" borderId="0" xfId="53" applyFont="1">
      <alignment/>
      <protection/>
    </xf>
    <xf numFmtId="0" fontId="1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53" applyFont="1" applyAlignment="1">
      <alignment horizontal="center"/>
      <protection/>
    </xf>
    <xf numFmtId="0" fontId="1" fillId="0" borderId="0" xfId="53" applyFont="1" applyBorder="1">
      <alignment/>
      <protection/>
    </xf>
    <xf numFmtId="0" fontId="1" fillId="0" borderId="0" xfId="0" applyFont="1" applyBorder="1" applyAlignment="1">
      <alignment horizontal="left" vertical="center"/>
    </xf>
    <xf numFmtId="0" fontId="5" fillId="33" borderId="0" xfId="0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/>
    </xf>
    <xf numFmtId="0" fontId="5" fillId="33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 wrapText="1"/>
    </xf>
    <xf numFmtId="49" fontId="4" fillId="9" borderId="23" xfId="0" applyNumberFormat="1" applyFont="1" applyFill="1" applyBorder="1" applyAlignment="1">
      <alignment horizontal="center" vertical="center" wrapText="1"/>
    </xf>
    <xf numFmtId="0" fontId="4" fillId="9" borderId="21" xfId="0" applyFont="1" applyFill="1" applyBorder="1" applyAlignment="1">
      <alignment horizontal="left" vertical="center" wrapText="1"/>
    </xf>
    <xf numFmtId="0" fontId="4" fillId="9" borderId="21" xfId="0" applyFont="1" applyFill="1" applyBorder="1" applyAlignment="1">
      <alignment horizontal="center" vertical="center" wrapText="1"/>
    </xf>
    <xf numFmtId="49" fontId="4" fillId="9" borderId="2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49" fontId="4" fillId="36" borderId="12" xfId="0" applyNumberFormat="1" applyFont="1" applyFill="1" applyBorder="1" applyAlignment="1">
      <alignment horizontal="center" vertical="center" wrapText="1"/>
    </xf>
    <xf numFmtId="49" fontId="4" fillId="36" borderId="17" xfId="0" applyNumberFormat="1" applyFont="1" applyFill="1" applyBorder="1" applyAlignment="1">
      <alignment horizontal="center" vertical="center" wrapText="1"/>
    </xf>
    <xf numFmtId="49" fontId="4" fillId="34" borderId="18" xfId="0" applyNumberFormat="1" applyFont="1" applyFill="1" applyBorder="1" applyAlignment="1">
      <alignment horizontal="center" vertical="center" wrapText="1"/>
    </xf>
    <xf numFmtId="49" fontId="4" fillId="34" borderId="17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49" fontId="4" fillId="34" borderId="14" xfId="0" applyNumberFormat="1" applyFont="1" applyFill="1" applyBorder="1" applyAlignment="1">
      <alignment horizontal="center" vertical="center" wrapText="1"/>
    </xf>
    <xf numFmtId="0" fontId="1" fillId="0" borderId="24" xfId="53" applyFont="1" applyBorder="1" applyAlignment="1">
      <alignment horizontal="left" vertical="center" wrapText="1"/>
      <protection/>
    </xf>
    <xf numFmtId="0" fontId="69" fillId="0" borderId="24" xfId="53" applyFont="1" applyBorder="1" applyAlignment="1">
      <alignment horizontal="left" vertical="center" wrapText="1"/>
      <protection/>
    </xf>
    <xf numFmtId="0" fontId="69" fillId="0" borderId="25" xfId="53" applyFont="1" applyBorder="1" applyAlignment="1">
      <alignment horizontal="left" vertical="center" wrapText="1"/>
      <protection/>
    </xf>
    <xf numFmtId="0" fontId="5" fillId="7" borderId="24" xfId="53" applyFont="1" applyFill="1" applyBorder="1" applyAlignment="1">
      <alignment horizontal="left" vertical="center" wrapText="1"/>
      <protection/>
    </xf>
    <xf numFmtId="0" fontId="14" fillId="0" borderId="24" xfId="53" applyFont="1" applyBorder="1" applyAlignment="1">
      <alignment horizontal="left" vertical="center" wrapText="1"/>
      <protection/>
    </xf>
    <xf numFmtId="0" fontId="5" fillId="37" borderId="24" xfId="53" applyFont="1" applyFill="1" applyBorder="1" applyAlignment="1">
      <alignment horizontal="left" vertical="center" wrapText="1"/>
      <protection/>
    </xf>
    <xf numFmtId="0" fontId="14" fillId="0" borderId="26" xfId="53" applyFont="1" applyBorder="1" applyAlignment="1">
      <alignment horizontal="left" vertical="center" wrapText="1"/>
      <protection/>
    </xf>
    <xf numFmtId="0" fontId="1" fillId="0" borderId="25" xfId="53" applyFont="1" applyBorder="1" applyAlignment="1">
      <alignment horizontal="left" vertical="center" wrapText="1"/>
      <protection/>
    </xf>
    <xf numFmtId="0" fontId="1" fillId="0" borderId="27" xfId="53" applyFont="1" applyBorder="1" applyAlignment="1">
      <alignment horizontal="left" vertical="center" wrapText="1"/>
      <protection/>
    </xf>
    <xf numFmtId="0" fontId="4" fillId="12" borderId="14" xfId="53" applyFont="1" applyFill="1" applyBorder="1" applyAlignment="1">
      <alignment horizontal="left" vertical="center" wrapText="1"/>
      <protection/>
    </xf>
    <xf numFmtId="0" fontId="0" fillId="0" borderId="0" xfId="0" applyAlignment="1">
      <alignment horizontal="right" wrapText="1"/>
    </xf>
    <xf numFmtId="0" fontId="8" fillId="0" borderId="0" xfId="0" applyFont="1" applyAlignment="1">
      <alignment horizontal="right" wrapText="1"/>
    </xf>
    <xf numFmtId="0" fontId="1" fillId="0" borderId="0" xfId="53" applyFont="1" applyBorder="1" applyAlignment="1">
      <alignment horizontal="right" wrapText="1"/>
      <protection/>
    </xf>
    <xf numFmtId="0" fontId="1" fillId="0" borderId="0" xfId="53" applyFont="1" applyAlignment="1">
      <alignment horizontal="right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6" fontId="10" fillId="0" borderId="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176" fontId="15" fillId="0" borderId="10" xfId="0" applyNumberFormat="1" applyFont="1" applyFill="1" applyBorder="1" applyAlignment="1">
      <alignment horizontal="center" vertical="center" wrapText="1"/>
    </xf>
    <xf numFmtId="0" fontId="15" fillId="38" borderId="28" xfId="0" applyFont="1" applyFill="1" applyBorder="1" applyAlignment="1">
      <alignment horizontal="center" vertical="center" wrapText="1"/>
    </xf>
    <xf numFmtId="0" fontId="15" fillId="39" borderId="28" xfId="0" applyFont="1" applyFill="1" applyBorder="1" applyAlignment="1">
      <alignment horizontal="center" vertical="center" wrapText="1"/>
    </xf>
    <xf numFmtId="0" fontId="15" fillId="38" borderId="29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49" fontId="10" fillId="0" borderId="30" xfId="0" applyNumberFormat="1" applyFont="1" applyBorder="1" applyAlignment="1">
      <alignment horizontal="center" vertical="center" wrapText="1"/>
    </xf>
    <xf numFmtId="0" fontId="10" fillId="0" borderId="31" xfId="0" applyFont="1" applyBorder="1" applyAlignment="1">
      <alignment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1" xfId="0" applyFont="1" applyBorder="1" applyAlignment="1">
      <alignment vertical="center" wrapText="1"/>
    </xf>
    <xf numFmtId="0" fontId="10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49" fontId="4" fillId="12" borderId="32" xfId="0" applyNumberFormat="1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70" fillId="12" borderId="14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4" fillId="0" borderId="11" xfId="0" applyFont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1" fillId="34" borderId="24" xfId="53" applyFont="1" applyFill="1" applyBorder="1" applyAlignment="1">
      <alignment horizontal="left" vertical="center" wrapText="1"/>
      <protection/>
    </xf>
    <xf numFmtId="0" fontId="1" fillId="34" borderId="25" xfId="53" applyFont="1" applyFill="1" applyBorder="1" applyAlignment="1">
      <alignment horizontal="left" vertical="center" wrapText="1"/>
      <protection/>
    </xf>
    <xf numFmtId="49" fontId="15" fillId="33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53" applyFont="1" applyFill="1" applyBorder="1" applyAlignment="1">
      <alignment horizontal="center" vertical="center" wrapText="1"/>
      <protection/>
    </xf>
    <xf numFmtId="49" fontId="10" fillId="33" borderId="10" xfId="53" applyNumberFormat="1" applyFont="1" applyFill="1" applyBorder="1" applyAlignment="1">
      <alignment horizontal="center" vertical="center" wrapText="1"/>
      <protection/>
    </xf>
    <xf numFmtId="49" fontId="10" fillId="0" borderId="10" xfId="53" applyNumberFormat="1" applyFont="1" applyFill="1" applyBorder="1" applyAlignment="1">
      <alignment horizontal="center" vertical="center" wrapText="1"/>
      <protection/>
    </xf>
    <xf numFmtId="49" fontId="10" fillId="34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Fill="1" applyBorder="1" applyAlignment="1">
      <alignment vertical="center" wrapText="1"/>
    </xf>
    <xf numFmtId="0" fontId="1" fillId="0" borderId="0" xfId="53" applyFont="1" applyAlignment="1">
      <alignment vertical="center"/>
      <protection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17" fillId="0" borderId="0" xfId="53" applyFont="1" applyAlignment="1">
      <alignment horizontal="right" vertical="center" wrapText="1"/>
      <protection/>
    </xf>
    <xf numFmtId="0" fontId="0" fillId="0" borderId="0" xfId="0" applyAlignment="1">
      <alignment vertical="center" wrapText="1"/>
    </xf>
    <xf numFmtId="0" fontId="2" fillId="0" borderId="0" xfId="53" applyFont="1" applyAlignment="1">
      <alignment horizontal="left" vertical="center"/>
      <protection/>
    </xf>
    <xf numFmtId="176" fontId="16" fillId="0" borderId="0" xfId="0" applyNumberFormat="1" applyFont="1" applyAlignment="1">
      <alignment vertical="center"/>
    </xf>
    <xf numFmtId="0" fontId="5" fillId="7" borderId="24" xfId="53" applyFont="1" applyFill="1" applyBorder="1" applyAlignment="1">
      <alignment vertical="center" wrapText="1"/>
      <protection/>
    </xf>
    <xf numFmtId="0" fontId="0" fillId="0" borderId="0" xfId="0" applyFont="1" applyAlignment="1">
      <alignment vertical="center"/>
    </xf>
    <xf numFmtId="0" fontId="14" fillId="0" borderId="24" xfId="53" applyFont="1" applyBorder="1" applyAlignment="1">
      <alignment vertical="center" wrapText="1"/>
      <protection/>
    </xf>
    <xf numFmtId="0" fontId="1" fillId="0" borderId="24" xfId="53" applyFont="1" applyBorder="1" applyAlignment="1">
      <alignment vertical="center" wrapText="1"/>
      <protection/>
    </xf>
    <xf numFmtId="176" fontId="0" fillId="0" borderId="0" xfId="0" applyNumberFormat="1" applyAlignment="1">
      <alignment vertical="center"/>
    </xf>
    <xf numFmtId="0" fontId="1" fillId="0" borderId="27" xfId="53" applyFont="1" applyBorder="1" applyAlignment="1">
      <alignment vertical="center" wrapText="1"/>
      <protection/>
    </xf>
    <xf numFmtId="0" fontId="1" fillId="0" borderId="25" xfId="53" applyFont="1" applyBorder="1" applyAlignment="1">
      <alignment vertical="center" wrapText="1"/>
      <protection/>
    </xf>
    <xf numFmtId="0" fontId="5" fillId="37" borderId="24" xfId="53" applyFont="1" applyFill="1" applyBorder="1" applyAlignment="1">
      <alignment vertical="center" wrapText="1"/>
      <protection/>
    </xf>
    <xf numFmtId="0" fontId="14" fillId="0" borderId="26" xfId="53" applyFont="1" applyBorder="1" applyAlignment="1">
      <alignment vertical="center" wrapText="1"/>
      <protection/>
    </xf>
    <xf numFmtId="49" fontId="5" fillId="7" borderId="33" xfId="53" applyNumberFormat="1" applyFont="1" applyFill="1" applyBorder="1" applyAlignment="1">
      <alignment horizontal="center" vertical="center" wrapText="1"/>
      <protection/>
    </xf>
    <xf numFmtId="0" fontId="69" fillId="0" borderId="25" xfId="53" applyFont="1" applyBorder="1" applyAlignment="1">
      <alignment vertical="center" wrapText="1"/>
      <protection/>
    </xf>
    <xf numFmtId="0" fontId="69" fillId="0" borderId="24" xfId="53" applyFont="1" applyBorder="1" applyAlignment="1">
      <alignment vertical="center" wrapText="1"/>
      <protection/>
    </xf>
    <xf numFmtId="0" fontId="5" fillId="40" borderId="24" xfId="53" applyFont="1" applyFill="1" applyBorder="1" applyAlignment="1">
      <alignment vertical="center" wrapText="1"/>
      <protection/>
    </xf>
    <xf numFmtId="0" fontId="5" fillId="40" borderId="24" xfId="53" applyFont="1" applyFill="1" applyBorder="1" applyAlignment="1">
      <alignment horizontal="left" vertical="center" wrapText="1"/>
      <protection/>
    </xf>
    <xf numFmtId="0" fontId="11" fillId="0" borderId="26" xfId="53" applyFont="1" applyBorder="1" applyAlignment="1">
      <alignment vertical="center" wrapText="1"/>
      <protection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horizontal="left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0" xfId="53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 wrapText="1"/>
    </xf>
    <xf numFmtId="0" fontId="19" fillId="0" borderId="0" xfId="0" applyFont="1" applyAlignment="1">
      <alignment/>
    </xf>
    <xf numFmtId="0" fontId="11" fillId="0" borderId="0" xfId="0" applyFont="1" applyFill="1" applyBorder="1" applyAlignment="1">
      <alignment horizontal="left" vertical="top"/>
    </xf>
    <xf numFmtId="176" fontId="10" fillId="0" borderId="0" xfId="0" applyNumberFormat="1" applyFont="1" applyFill="1" applyBorder="1" applyAlignment="1">
      <alignment horizontal="left" vertical="top" wrapText="1"/>
    </xf>
    <xf numFmtId="176" fontId="19" fillId="0" borderId="0" xfId="0" applyNumberFormat="1" applyFont="1" applyAlignment="1">
      <alignment/>
    </xf>
    <xf numFmtId="180" fontId="15" fillId="0" borderId="10" xfId="0" applyNumberFormat="1" applyFont="1" applyFill="1" applyBorder="1" applyAlignment="1">
      <alignment horizontal="center" vertical="center" wrapText="1"/>
    </xf>
    <xf numFmtId="180" fontId="15" fillId="34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176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3" fillId="0" borderId="0" xfId="0" applyFont="1" applyAlignment="1">
      <alignment/>
    </xf>
    <xf numFmtId="176" fontId="23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left" vertical="center" wrapText="1"/>
    </xf>
    <xf numFmtId="180" fontId="10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20" fillId="0" borderId="0" xfId="0" applyFont="1" applyAlignment="1">
      <alignment wrapText="1"/>
    </xf>
    <xf numFmtId="0" fontId="24" fillId="0" borderId="0" xfId="0" applyFont="1" applyFill="1" applyBorder="1" applyAlignment="1">
      <alignment/>
    </xf>
    <xf numFmtId="176" fontId="24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 horizontal="right" vertical="top"/>
    </xf>
    <xf numFmtId="181" fontId="0" fillId="0" borderId="0" xfId="61" applyNumberFormat="1" applyFont="1" applyAlignment="1">
      <alignment/>
    </xf>
    <xf numFmtId="181" fontId="0" fillId="36" borderId="0" xfId="61" applyNumberFormat="1" applyFont="1" applyFill="1" applyAlignment="1">
      <alignment/>
    </xf>
    <xf numFmtId="181" fontId="0" fillId="0" borderId="0" xfId="61" applyNumberFormat="1" applyFont="1" applyFill="1" applyAlignment="1">
      <alignment/>
    </xf>
    <xf numFmtId="0" fontId="1" fillId="0" borderId="0" xfId="0" applyFont="1" applyAlignment="1">
      <alignment/>
    </xf>
    <xf numFmtId="180" fontId="71" fillId="0" borderId="0" xfId="0" applyNumberFormat="1" applyFont="1" applyAlignment="1">
      <alignment horizontal="right"/>
    </xf>
    <xf numFmtId="180" fontId="1" fillId="0" borderId="0" xfId="0" applyNumberFormat="1" applyFont="1" applyAlignment="1">
      <alignment vertical="center"/>
    </xf>
    <xf numFmtId="180" fontId="8" fillId="0" borderId="0" xfId="0" applyNumberFormat="1" applyFont="1" applyFill="1" applyBorder="1" applyAlignment="1">
      <alignment horizontal="center" vertical="center"/>
    </xf>
    <xf numFmtId="180" fontId="2" fillId="0" borderId="19" xfId="0" applyNumberFormat="1" applyFont="1" applyFill="1" applyBorder="1" applyAlignment="1">
      <alignment horizontal="center" vertical="center" wrapText="1"/>
    </xf>
    <xf numFmtId="180" fontId="4" fillId="12" borderId="19" xfId="0" applyNumberFormat="1" applyFont="1" applyFill="1" applyBorder="1" applyAlignment="1">
      <alignment horizontal="center" vertical="center" wrapText="1"/>
    </xf>
    <xf numFmtId="180" fontId="4" fillId="0" borderId="12" xfId="0" applyNumberFormat="1" applyFont="1" applyFill="1" applyBorder="1" applyAlignment="1">
      <alignment horizontal="center" vertical="center" wrapText="1"/>
    </xf>
    <xf numFmtId="180" fontId="4" fillId="34" borderId="12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180" fontId="4" fillId="9" borderId="19" xfId="0" applyNumberFormat="1" applyFont="1" applyFill="1" applyBorder="1" applyAlignment="1">
      <alignment horizontal="center" vertical="center" wrapText="1"/>
    </xf>
    <xf numFmtId="180" fontId="4" fillId="0" borderId="15" xfId="0" applyNumberFormat="1" applyFont="1" applyFill="1" applyBorder="1" applyAlignment="1">
      <alignment horizontal="center" vertical="center" wrapText="1"/>
    </xf>
    <xf numFmtId="180" fontId="4" fillId="34" borderId="10" xfId="0" applyNumberFormat="1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  <xf numFmtId="180" fontId="2" fillId="35" borderId="19" xfId="0" applyNumberFormat="1" applyFont="1" applyFill="1" applyBorder="1" applyAlignment="1">
      <alignment horizontal="center" vertical="center" wrapText="1"/>
    </xf>
    <xf numFmtId="180" fontId="4" fillId="9" borderId="14" xfId="0" applyNumberFormat="1" applyFont="1" applyFill="1" applyBorder="1" applyAlignment="1">
      <alignment horizontal="center" vertical="center" wrapText="1"/>
    </xf>
    <xf numFmtId="180" fontId="4" fillId="0" borderId="17" xfId="0" applyNumberFormat="1" applyFont="1" applyFill="1" applyBorder="1" applyAlignment="1">
      <alignment horizontal="center" vertical="center" wrapText="1"/>
    </xf>
    <xf numFmtId="180" fontId="4" fillId="34" borderId="11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8" fillId="0" borderId="0" xfId="0" applyNumberFormat="1" applyFont="1" applyFill="1" applyAlignment="1">
      <alignment horizontal="center" vertical="center"/>
    </xf>
    <xf numFmtId="0" fontId="4" fillId="12" borderId="14" xfId="0" applyFont="1" applyFill="1" applyBorder="1" applyAlignment="1">
      <alignment horizontal="center" vertical="center" wrapText="1"/>
    </xf>
    <xf numFmtId="49" fontId="4" fillId="12" borderId="14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181" fontId="0" fillId="0" borderId="0" xfId="61" applyNumberFormat="1" applyFont="1" applyAlignment="1">
      <alignment/>
    </xf>
    <xf numFmtId="181" fontId="0" fillId="36" borderId="0" xfId="61" applyNumberFormat="1" applyFont="1" applyFill="1" applyAlignment="1">
      <alignment/>
    </xf>
    <xf numFmtId="180" fontId="0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 wrapText="1"/>
    </xf>
    <xf numFmtId="180" fontId="10" fillId="0" borderId="0" xfId="53" applyNumberFormat="1" applyFont="1" applyAlignment="1">
      <alignment horizontal="right" vertical="center"/>
      <protection/>
    </xf>
    <xf numFmtId="180" fontId="71" fillId="34" borderId="0" xfId="0" applyNumberFormat="1" applyFont="1" applyFill="1" applyAlignment="1">
      <alignment horizontal="right" vertical="center"/>
    </xf>
    <xf numFmtId="180" fontId="1" fillId="0" borderId="0" xfId="53" applyNumberFormat="1" applyFont="1" applyAlignment="1">
      <alignment vertical="center"/>
      <protection/>
    </xf>
    <xf numFmtId="180" fontId="2" fillId="0" borderId="34" xfId="53" applyNumberFormat="1" applyFont="1" applyBorder="1" applyAlignment="1">
      <alignment horizontal="center" vertical="center" wrapText="1"/>
      <protection/>
    </xf>
    <xf numFmtId="180" fontId="2" fillId="0" borderId="24" xfId="53" applyNumberFormat="1" applyFont="1" applyBorder="1" applyAlignment="1">
      <alignment horizontal="center" vertical="center" wrapText="1"/>
      <protection/>
    </xf>
    <xf numFmtId="180" fontId="5" fillId="7" borderId="24" xfId="53" applyNumberFormat="1" applyFont="1" applyFill="1" applyBorder="1" applyAlignment="1">
      <alignment horizontal="center" vertical="center" wrapText="1"/>
      <protection/>
    </xf>
    <xf numFmtId="180" fontId="14" fillId="0" borderId="31" xfId="53" applyNumberFormat="1" applyFont="1" applyBorder="1" applyAlignment="1">
      <alignment horizontal="center" vertical="center" wrapText="1"/>
      <protection/>
    </xf>
    <xf numFmtId="180" fontId="1" fillId="0" borderId="31" xfId="53" applyNumberFormat="1" applyFont="1" applyBorder="1" applyAlignment="1">
      <alignment horizontal="center" vertical="center" wrapText="1"/>
      <protection/>
    </xf>
    <xf numFmtId="180" fontId="1" fillId="0" borderId="24" xfId="53" applyNumberFormat="1" applyFont="1" applyBorder="1" applyAlignment="1">
      <alignment horizontal="center" vertical="center" wrapText="1"/>
      <protection/>
    </xf>
    <xf numFmtId="180" fontId="5" fillId="7" borderId="31" xfId="53" applyNumberFormat="1" applyFont="1" applyFill="1" applyBorder="1" applyAlignment="1">
      <alignment horizontal="center" vertical="center" wrapText="1"/>
      <protection/>
    </xf>
    <xf numFmtId="180" fontId="1" fillId="0" borderId="27" xfId="53" applyNumberFormat="1" applyFont="1" applyBorder="1" applyAlignment="1">
      <alignment horizontal="center" vertical="center" wrapText="1"/>
      <protection/>
    </xf>
    <xf numFmtId="180" fontId="1" fillId="0" borderId="29" xfId="53" applyNumberFormat="1" applyFont="1" applyBorder="1" applyAlignment="1">
      <alignment horizontal="center" vertical="center" wrapText="1"/>
      <protection/>
    </xf>
    <xf numFmtId="180" fontId="5" fillId="37" borderId="31" xfId="53" applyNumberFormat="1" applyFont="1" applyFill="1" applyBorder="1" applyAlignment="1">
      <alignment horizontal="center" vertical="center" wrapText="1"/>
      <protection/>
    </xf>
    <xf numFmtId="180" fontId="14" fillId="0" borderId="26" xfId="53" applyNumberFormat="1" applyFont="1" applyBorder="1" applyAlignment="1">
      <alignment horizontal="center" vertical="center" wrapText="1"/>
      <protection/>
    </xf>
    <xf numFmtId="180" fontId="14" fillId="0" borderId="24" xfId="53" applyNumberFormat="1" applyFont="1" applyBorder="1" applyAlignment="1">
      <alignment horizontal="center" vertical="center" wrapText="1"/>
      <protection/>
    </xf>
    <xf numFmtId="180" fontId="1" fillId="34" borderId="31" xfId="53" applyNumberFormat="1" applyFont="1" applyFill="1" applyBorder="1" applyAlignment="1">
      <alignment horizontal="center" vertical="center" wrapText="1"/>
      <protection/>
    </xf>
    <xf numFmtId="180" fontId="69" fillId="0" borderId="29" xfId="53" applyNumberFormat="1" applyFont="1" applyBorder="1" applyAlignment="1">
      <alignment horizontal="center" vertical="center" wrapText="1"/>
      <protection/>
    </xf>
    <xf numFmtId="180" fontId="5" fillId="40" borderId="31" xfId="53" applyNumberFormat="1" applyFont="1" applyFill="1" applyBorder="1" applyAlignment="1">
      <alignment horizontal="center" vertical="center" wrapText="1"/>
      <protection/>
    </xf>
    <xf numFmtId="180" fontId="11" fillId="0" borderId="26" xfId="53" applyNumberFormat="1" applyFont="1" applyBorder="1" applyAlignment="1">
      <alignment horizontal="center" vertical="center" wrapText="1"/>
      <protection/>
    </xf>
    <xf numFmtId="49" fontId="5" fillId="7" borderId="24" xfId="53" applyNumberFormat="1" applyFont="1" applyFill="1" applyBorder="1" applyAlignment="1">
      <alignment horizontal="center" vertical="center" wrapText="1"/>
      <protection/>
    </xf>
    <xf numFmtId="49" fontId="1" fillId="0" borderId="0" xfId="53" applyNumberFormat="1" applyFont="1" applyAlignment="1">
      <alignment vertical="center"/>
      <protection/>
    </xf>
    <xf numFmtId="49" fontId="1" fillId="0" borderId="24" xfId="53" applyNumberFormat="1" applyFont="1" applyBorder="1" applyAlignment="1">
      <alignment horizontal="center" vertical="center" wrapText="1"/>
      <protection/>
    </xf>
    <xf numFmtId="49" fontId="1" fillId="0" borderId="27" xfId="53" applyNumberFormat="1" applyFont="1" applyBorder="1" applyAlignment="1">
      <alignment horizontal="center" vertical="center" wrapText="1"/>
      <protection/>
    </xf>
    <xf numFmtId="49" fontId="1" fillId="0" borderId="25" xfId="53" applyNumberFormat="1" applyFont="1" applyBorder="1" applyAlignment="1">
      <alignment horizontal="center" vertical="center" wrapText="1"/>
      <protection/>
    </xf>
    <xf numFmtId="49" fontId="5" fillId="7" borderId="35" xfId="53" applyNumberFormat="1" applyFont="1" applyFill="1" applyBorder="1" applyAlignment="1">
      <alignment horizontal="center" vertical="center" wrapText="1"/>
      <protection/>
    </xf>
    <xf numFmtId="49" fontId="5" fillId="37" borderId="24" xfId="53" applyNumberFormat="1" applyFont="1" applyFill="1" applyBorder="1" applyAlignment="1">
      <alignment horizontal="center" vertical="center" wrapText="1"/>
      <protection/>
    </xf>
    <xf numFmtId="49" fontId="14" fillId="0" borderId="26" xfId="53" applyNumberFormat="1" applyFont="1" applyBorder="1" applyAlignment="1">
      <alignment horizontal="center" vertical="center" wrapText="1"/>
      <protection/>
    </xf>
    <xf numFmtId="49" fontId="14" fillId="0" borderId="24" xfId="53" applyNumberFormat="1" applyFont="1" applyBorder="1" applyAlignment="1">
      <alignment horizontal="center" vertical="center" wrapText="1"/>
      <protection/>
    </xf>
    <xf numFmtId="49" fontId="1" fillId="34" borderId="24" xfId="53" applyNumberFormat="1" applyFont="1" applyFill="1" applyBorder="1" applyAlignment="1">
      <alignment horizontal="center" vertical="center" wrapText="1"/>
      <protection/>
    </xf>
    <xf numFmtId="49" fontId="69" fillId="0" borderId="24" xfId="53" applyNumberFormat="1" applyFont="1" applyBorder="1" applyAlignment="1">
      <alignment horizontal="center" vertical="center" wrapText="1"/>
      <protection/>
    </xf>
    <xf numFmtId="49" fontId="5" fillId="40" borderId="24" xfId="53" applyNumberFormat="1" applyFont="1" applyFill="1" applyBorder="1" applyAlignment="1">
      <alignment horizontal="center" vertical="center" wrapText="1"/>
      <protection/>
    </xf>
    <xf numFmtId="49" fontId="5" fillId="0" borderId="24" xfId="53" applyNumberFormat="1" applyFont="1" applyBorder="1" applyAlignment="1">
      <alignment horizontal="center" vertical="center" wrapText="1"/>
      <protection/>
    </xf>
    <xf numFmtId="49" fontId="11" fillId="0" borderId="26" xfId="53" applyNumberFormat="1" applyFont="1" applyBorder="1" applyAlignment="1">
      <alignment horizontal="center" vertical="center" wrapText="1"/>
      <protection/>
    </xf>
    <xf numFmtId="49" fontId="1" fillId="0" borderId="36" xfId="53" applyNumberFormat="1" applyFont="1" applyBorder="1" applyAlignment="1">
      <alignment horizontal="center" vertical="center" wrapText="1"/>
      <protection/>
    </xf>
    <xf numFmtId="0" fontId="1" fillId="0" borderId="37" xfId="53" applyFont="1" applyBorder="1" applyAlignment="1">
      <alignment vertical="center" wrapText="1"/>
      <protection/>
    </xf>
    <xf numFmtId="0" fontId="1" fillId="0" borderId="37" xfId="53" applyFont="1" applyBorder="1" applyAlignment="1">
      <alignment horizontal="left" vertical="center" wrapText="1"/>
      <protection/>
    </xf>
    <xf numFmtId="180" fontId="1" fillId="0" borderId="38" xfId="53" applyNumberFormat="1" applyFont="1" applyBorder="1" applyAlignment="1">
      <alignment horizontal="center" vertical="center" wrapText="1"/>
      <protection/>
    </xf>
    <xf numFmtId="49" fontId="1" fillId="34" borderId="25" xfId="53" applyNumberFormat="1" applyFont="1" applyFill="1" applyBorder="1" applyAlignment="1">
      <alignment horizontal="center" vertical="center" wrapText="1"/>
      <protection/>
    </xf>
    <xf numFmtId="180" fontId="1" fillId="34" borderId="29" xfId="53" applyNumberFormat="1" applyFont="1" applyFill="1" applyBorder="1" applyAlignment="1">
      <alignment horizontal="center" vertical="center" wrapText="1"/>
      <protection/>
    </xf>
    <xf numFmtId="49" fontId="5" fillId="7" borderId="39" xfId="53" applyNumberFormat="1" applyFont="1" applyFill="1" applyBorder="1" applyAlignment="1">
      <alignment horizontal="center" vertical="center" wrapText="1"/>
      <protection/>
    </xf>
    <xf numFmtId="49" fontId="1" fillId="0" borderId="33" xfId="53" applyNumberFormat="1" applyFont="1" applyBorder="1" applyAlignment="1">
      <alignment horizontal="center" vertical="center" wrapText="1"/>
      <protection/>
    </xf>
    <xf numFmtId="49" fontId="1" fillId="0" borderId="39" xfId="53" applyNumberFormat="1" applyFont="1" applyBorder="1" applyAlignment="1">
      <alignment horizontal="center" vertical="center" wrapText="1"/>
      <protection/>
    </xf>
    <xf numFmtId="49" fontId="1" fillId="0" borderId="40" xfId="53" applyNumberFormat="1" applyFont="1" applyBorder="1" applyAlignment="1">
      <alignment horizontal="center" vertical="center" wrapText="1"/>
      <protection/>
    </xf>
    <xf numFmtId="49" fontId="1" fillId="0" borderId="41" xfId="53" applyNumberFormat="1" applyFont="1" applyBorder="1" applyAlignment="1">
      <alignment horizontal="center" vertical="center" wrapText="1"/>
      <protection/>
    </xf>
    <xf numFmtId="49" fontId="5" fillId="37" borderId="33" xfId="53" applyNumberFormat="1" applyFont="1" applyFill="1" applyBorder="1" applyAlignment="1">
      <alignment horizontal="center" vertical="center" wrapText="1"/>
      <protection/>
    </xf>
    <xf numFmtId="49" fontId="14" fillId="0" borderId="42" xfId="53" applyNumberFormat="1" applyFont="1" applyBorder="1" applyAlignment="1">
      <alignment horizontal="center" vertical="center" wrapText="1"/>
      <protection/>
    </xf>
    <xf numFmtId="49" fontId="14" fillId="0" borderId="39" xfId="53" applyNumberFormat="1" applyFont="1" applyBorder="1" applyAlignment="1">
      <alignment horizontal="center" vertical="center" wrapText="1"/>
      <protection/>
    </xf>
    <xf numFmtId="49" fontId="14" fillId="0" borderId="33" xfId="53" applyNumberFormat="1" applyFont="1" applyBorder="1" applyAlignment="1">
      <alignment horizontal="center" vertical="center" wrapText="1"/>
      <protection/>
    </xf>
    <xf numFmtId="49" fontId="1" fillId="0" borderId="43" xfId="53" applyNumberFormat="1" applyFont="1" applyBorder="1" applyAlignment="1">
      <alignment horizontal="center" vertical="center" wrapText="1"/>
      <protection/>
    </xf>
    <xf numFmtId="49" fontId="1" fillId="34" borderId="41" xfId="53" applyNumberFormat="1" applyFont="1" applyFill="1" applyBorder="1" applyAlignment="1">
      <alignment horizontal="center" vertical="center" wrapText="1"/>
      <protection/>
    </xf>
    <xf numFmtId="49" fontId="1" fillId="34" borderId="33" xfId="53" applyNumberFormat="1" applyFont="1" applyFill="1" applyBorder="1" applyAlignment="1">
      <alignment horizontal="center" vertical="center" wrapText="1"/>
      <protection/>
    </xf>
    <xf numFmtId="49" fontId="69" fillId="0" borderId="33" xfId="53" applyNumberFormat="1" applyFont="1" applyBorder="1" applyAlignment="1">
      <alignment horizontal="center" vertical="center" wrapText="1"/>
      <protection/>
    </xf>
    <xf numFmtId="49" fontId="5" fillId="40" borderId="33" xfId="53" applyNumberFormat="1" applyFont="1" applyFill="1" applyBorder="1" applyAlignment="1">
      <alignment horizontal="center" vertical="center" wrapText="1"/>
      <protection/>
    </xf>
    <xf numFmtId="49" fontId="5" fillId="0" borderId="33" xfId="53" applyNumberFormat="1" applyFont="1" applyBorder="1" applyAlignment="1">
      <alignment horizontal="center" vertical="center" wrapText="1"/>
      <protection/>
    </xf>
    <xf numFmtId="49" fontId="11" fillId="0" borderId="44" xfId="53" applyNumberFormat="1" applyFont="1" applyBorder="1" applyAlignment="1">
      <alignment horizontal="center" vertical="center" wrapText="1"/>
      <protection/>
    </xf>
    <xf numFmtId="49" fontId="5" fillId="34" borderId="33" xfId="53" applyNumberFormat="1" applyFont="1" applyFill="1" applyBorder="1" applyAlignment="1">
      <alignment horizontal="center" vertical="center" wrapText="1"/>
      <protection/>
    </xf>
    <xf numFmtId="49" fontId="5" fillId="34" borderId="24" xfId="53" applyNumberFormat="1" applyFont="1" applyFill="1" applyBorder="1" applyAlignment="1">
      <alignment horizontal="center" vertical="center" wrapText="1"/>
      <protection/>
    </xf>
    <xf numFmtId="0" fontId="72" fillId="0" borderId="25" xfId="53" applyFont="1" applyBorder="1" applyAlignment="1">
      <alignment vertical="center" wrapText="1"/>
      <protection/>
    </xf>
    <xf numFmtId="0" fontId="5" fillId="34" borderId="24" xfId="53" applyFont="1" applyFill="1" applyBorder="1" applyAlignment="1">
      <alignment horizontal="left" vertical="center" wrapText="1"/>
      <protection/>
    </xf>
    <xf numFmtId="180" fontId="5" fillId="34" borderId="31" xfId="53" applyNumberFormat="1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 vertical="center"/>
    </xf>
    <xf numFmtId="180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Font="1" applyAlignment="1">
      <alignment/>
    </xf>
    <xf numFmtId="49" fontId="4" fillId="3" borderId="13" xfId="0" applyNumberFormat="1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 wrapText="1"/>
    </xf>
    <xf numFmtId="2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4" fillId="3" borderId="0" xfId="0" applyFont="1" applyFill="1" applyAlignment="1">
      <alignment/>
    </xf>
    <xf numFmtId="0" fontId="4" fillId="3" borderId="14" xfId="0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center" vertical="center" wrapText="1"/>
    </xf>
    <xf numFmtId="49" fontId="4" fillId="3" borderId="17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left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176" fontId="0" fillId="3" borderId="0" xfId="0" applyNumberFormat="1" applyFill="1" applyAlignment="1">
      <alignment/>
    </xf>
    <xf numFmtId="0" fontId="4" fillId="3" borderId="0" xfId="0" applyFont="1" applyFill="1" applyAlignment="1">
      <alignment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 wrapText="1"/>
    </xf>
    <xf numFmtId="49" fontId="4" fillId="3" borderId="15" xfId="0" applyNumberFormat="1" applyFont="1" applyFill="1" applyBorder="1" applyAlignment="1">
      <alignment horizontal="center" vertical="center" wrapText="1"/>
    </xf>
    <xf numFmtId="49" fontId="4" fillId="3" borderId="18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vertical="center" wrapText="1"/>
    </xf>
    <xf numFmtId="0" fontId="9" fillId="3" borderId="14" xfId="53" applyFont="1" applyFill="1" applyBorder="1" applyAlignment="1">
      <alignment wrapText="1"/>
      <protection/>
    </xf>
    <xf numFmtId="0" fontId="4" fillId="3" borderId="0" xfId="0" applyFont="1" applyFill="1" applyBorder="1" applyAlignment="1">
      <alignment vertical="center" wrapText="1"/>
    </xf>
    <xf numFmtId="0" fontId="4" fillId="3" borderId="14" xfId="53" applyFont="1" applyFill="1" applyBorder="1" applyAlignment="1">
      <alignment horizontal="left" vertical="center" wrapText="1"/>
      <protection/>
    </xf>
    <xf numFmtId="0" fontId="4" fillId="3" borderId="28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4" fillId="3" borderId="14" xfId="0" applyNumberFormat="1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vertical="center" wrapText="1"/>
    </xf>
    <xf numFmtId="0" fontId="10" fillId="3" borderId="0" xfId="0" applyFont="1" applyFill="1" applyAlignment="1">
      <alignment/>
    </xf>
    <xf numFmtId="0" fontId="0" fillId="0" borderId="0" xfId="53">
      <alignment/>
      <protection/>
    </xf>
    <xf numFmtId="0" fontId="0" fillId="0" borderId="0" xfId="53" applyAlignment="1">
      <alignment wrapText="1"/>
      <protection/>
    </xf>
    <xf numFmtId="0" fontId="15" fillId="38" borderId="46" xfId="53" applyFont="1" applyFill="1" applyBorder="1" applyAlignment="1">
      <alignment horizontal="center" vertical="center" wrapText="1"/>
      <protection/>
    </xf>
    <xf numFmtId="0" fontId="15" fillId="38" borderId="47" xfId="53" applyFont="1" applyFill="1" applyBorder="1" applyAlignment="1">
      <alignment horizontal="center" vertical="center" wrapText="1"/>
      <protection/>
    </xf>
    <xf numFmtId="0" fontId="15" fillId="38" borderId="31" xfId="53" applyFont="1" applyFill="1" applyBorder="1" applyAlignment="1">
      <alignment horizontal="center" vertical="center" wrapText="1"/>
      <protection/>
    </xf>
    <xf numFmtId="176" fontId="15" fillId="0" borderId="28" xfId="53" applyNumberFormat="1" applyFont="1" applyBorder="1" applyAlignment="1">
      <alignment horizontal="center" vertical="center"/>
      <protection/>
    </xf>
    <xf numFmtId="0" fontId="0" fillId="0" borderId="0" xfId="0" applyAlignment="1">
      <alignment horizontal="right"/>
    </xf>
    <xf numFmtId="0" fontId="15" fillId="0" borderId="32" xfId="53" applyFont="1" applyBorder="1" applyAlignment="1">
      <alignment horizontal="left" vertical="center" wrapText="1"/>
      <protection/>
    </xf>
    <xf numFmtId="0" fontId="15" fillId="0" borderId="29" xfId="53" applyFont="1" applyBorder="1" applyAlignment="1">
      <alignment horizontal="left" vertical="center" wrapText="1"/>
      <protection/>
    </xf>
    <xf numFmtId="49" fontId="5" fillId="0" borderId="39" xfId="53" applyNumberFormat="1" applyFont="1" applyFill="1" applyBorder="1" applyAlignment="1">
      <alignment horizontal="center" vertical="center" wrapText="1"/>
      <protection/>
    </xf>
    <xf numFmtId="49" fontId="5" fillId="0" borderId="24" xfId="53" applyNumberFormat="1" applyFont="1" applyFill="1" applyBorder="1" applyAlignment="1">
      <alignment horizontal="center" vertical="center" wrapText="1"/>
      <protection/>
    </xf>
    <xf numFmtId="0" fontId="5" fillId="0" borderId="24" xfId="53" applyFont="1" applyFill="1" applyBorder="1" applyAlignment="1">
      <alignment vertical="center" wrapText="1"/>
      <protection/>
    </xf>
    <xf numFmtId="0" fontId="5" fillId="0" borderId="24" xfId="53" applyFont="1" applyFill="1" applyBorder="1" applyAlignment="1">
      <alignment horizontal="left" vertical="center" wrapText="1"/>
      <protection/>
    </xf>
    <xf numFmtId="180" fontId="5" fillId="0" borderId="24" xfId="53" applyNumberFormat="1" applyFont="1" applyFill="1" applyBorder="1" applyAlignment="1">
      <alignment horizontal="center" vertical="center" wrapText="1"/>
      <protection/>
    </xf>
    <xf numFmtId="176" fontId="16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0" fontId="2" fillId="0" borderId="0" xfId="53" applyFont="1" applyAlignment="1">
      <alignment/>
      <protection/>
    </xf>
    <xf numFmtId="180" fontId="0" fillId="0" borderId="0" xfId="0" applyNumberFormat="1" applyFont="1" applyAlignment="1">
      <alignment/>
    </xf>
    <xf numFmtId="181" fontId="0" fillId="0" borderId="0" xfId="61" applyNumberFormat="1" applyFont="1" applyAlignment="1">
      <alignment horizontal="left" wrapText="1"/>
    </xf>
    <xf numFmtId="49" fontId="4" fillId="34" borderId="10" xfId="0" applyNumberFormat="1" applyFont="1" applyFill="1" applyBorder="1" applyAlignment="1">
      <alignment horizontal="left" vertical="center" wrapText="1"/>
    </xf>
    <xf numFmtId="0" fontId="0" fillId="34" borderId="0" xfId="0" applyFill="1" applyAlignment="1">
      <alignment/>
    </xf>
    <xf numFmtId="181" fontId="0" fillId="34" borderId="0" xfId="61" applyNumberFormat="1" applyFont="1" applyFill="1" applyAlignment="1">
      <alignment/>
    </xf>
    <xf numFmtId="0" fontId="0" fillId="34" borderId="0" xfId="0" applyFont="1" applyFill="1" applyAlignment="1">
      <alignment/>
    </xf>
    <xf numFmtId="0" fontId="73" fillId="34" borderId="0" xfId="0" applyFont="1" applyFill="1" applyAlignment="1">
      <alignment/>
    </xf>
    <xf numFmtId="0" fontId="4" fillId="34" borderId="10" xfId="0" applyFont="1" applyFill="1" applyBorder="1" applyAlignment="1">
      <alignment vertical="center" wrapText="1"/>
    </xf>
    <xf numFmtId="0" fontId="5" fillId="34" borderId="24" xfId="53" applyFont="1" applyFill="1" applyBorder="1" applyAlignment="1">
      <alignment vertical="center" wrapText="1"/>
      <protection/>
    </xf>
    <xf numFmtId="0" fontId="24" fillId="34" borderId="0" xfId="0" applyFont="1" applyFill="1" applyAlignment="1">
      <alignment vertical="center"/>
    </xf>
    <xf numFmtId="0" fontId="5" fillId="0" borderId="0" xfId="53" applyFont="1" applyAlignment="1">
      <alignment horizontal="center"/>
      <protection/>
    </xf>
    <xf numFmtId="0" fontId="0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8" fillId="0" borderId="0" xfId="53" applyFont="1">
      <alignment/>
      <protection/>
    </xf>
    <xf numFmtId="0" fontId="26" fillId="0" borderId="0" xfId="0" applyFont="1" applyAlignment="1">
      <alignment/>
    </xf>
    <xf numFmtId="0" fontId="4" fillId="0" borderId="15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180" fontId="1" fillId="0" borderId="0" xfId="53" applyNumberFormat="1" applyFont="1" applyAlignment="1">
      <alignment horizontal="right"/>
      <protection/>
    </xf>
    <xf numFmtId="180" fontId="0" fillId="0" borderId="0" xfId="0" applyNumberFormat="1" applyAlignment="1">
      <alignment wrapText="1"/>
    </xf>
    <xf numFmtId="180" fontId="0" fillId="0" borderId="0" xfId="0" applyNumberFormat="1" applyAlignment="1">
      <alignment/>
    </xf>
    <xf numFmtId="180" fontId="26" fillId="0" borderId="0" xfId="0" applyNumberFormat="1" applyFont="1" applyAlignment="1">
      <alignment/>
    </xf>
    <xf numFmtId="180" fontId="2" fillId="0" borderId="11" xfId="0" applyNumberFormat="1" applyFont="1" applyFill="1" applyBorder="1" applyAlignment="1">
      <alignment horizontal="center" vertical="center" wrapText="1"/>
    </xf>
    <xf numFmtId="180" fontId="4" fillId="12" borderId="48" xfId="0" applyNumberFormat="1" applyFont="1" applyFill="1" applyBorder="1" applyAlignment="1">
      <alignment horizontal="center" vertical="center" wrapText="1"/>
    </xf>
    <xf numFmtId="180" fontId="4" fillId="0" borderId="49" xfId="0" applyNumberFormat="1" applyFont="1" applyFill="1" applyBorder="1" applyAlignment="1">
      <alignment horizontal="center" vertical="center" wrapText="1"/>
    </xf>
    <xf numFmtId="180" fontId="4" fillId="9" borderId="50" xfId="0" applyNumberFormat="1" applyFont="1" applyFill="1" applyBorder="1" applyAlignment="1">
      <alignment horizontal="center" vertical="center" wrapText="1"/>
    </xf>
    <xf numFmtId="180" fontId="10" fillId="0" borderId="31" xfId="0" applyNumberFormat="1" applyFont="1" applyBorder="1" applyAlignment="1">
      <alignment horizontal="center" vertical="center" wrapText="1"/>
    </xf>
    <xf numFmtId="180" fontId="15" fillId="0" borderId="31" xfId="0" applyNumberFormat="1" applyFont="1" applyBorder="1" applyAlignment="1">
      <alignment horizontal="center" vertical="center" wrapText="1"/>
    </xf>
    <xf numFmtId="180" fontId="15" fillId="0" borderId="28" xfId="0" applyNumberFormat="1" applyFont="1" applyBorder="1" applyAlignment="1">
      <alignment horizontal="center" vertical="center"/>
    </xf>
    <xf numFmtId="180" fontId="3" fillId="3" borderId="19" xfId="0" applyNumberFormat="1" applyFont="1" applyFill="1" applyBorder="1" applyAlignment="1">
      <alignment horizontal="center" vertical="center" wrapText="1"/>
    </xf>
    <xf numFmtId="180" fontId="4" fillId="3" borderId="19" xfId="0" applyNumberFormat="1" applyFont="1" applyFill="1" applyBorder="1" applyAlignment="1">
      <alignment horizontal="center" vertical="center" wrapText="1"/>
    </xf>
    <xf numFmtId="180" fontId="4" fillId="3" borderId="12" xfId="0" applyNumberFormat="1" applyFont="1" applyFill="1" applyBorder="1" applyAlignment="1">
      <alignment horizontal="center" vertical="center" wrapText="1"/>
    </xf>
    <xf numFmtId="180" fontId="4" fillId="3" borderId="10" xfId="0" applyNumberFormat="1" applyFont="1" applyFill="1" applyBorder="1" applyAlignment="1">
      <alignment horizontal="center" vertical="center" wrapText="1"/>
    </xf>
    <xf numFmtId="180" fontId="74" fillId="3" borderId="10" xfId="0" applyNumberFormat="1" applyFont="1" applyFill="1" applyBorder="1" applyAlignment="1">
      <alignment horizontal="center" vertical="center" wrapText="1"/>
    </xf>
    <xf numFmtId="180" fontId="74" fillId="3" borderId="11" xfId="0" applyNumberFormat="1" applyFont="1" applyFill="1" applyBorder="1" applyAlignment="1">
      <alignment horizontal="center" vertical="center" wrapText="1"/>
    </xf>
    <xf numFmtId="180" fontId="74" fillId="3" borderId="19" xfId="0" applyNumberFormat="1" applyFont="1" applyFill="1" applyBorder="1" applyAlignment="1">
      <alignment horizontal="center" vertical="center" wrapText="1"/>
    </xf>
    <xf numFmtId="180" fontId="74" fillId="3" borderId="12" xfId="0" applyNumberFormat="1" applyFont="1" applyFill="1" applyBorder="1" applyAlignment="1">
      <alignment horizontal="center" vertical="center" wrapText="1"/>
    </xf>
    <xf numFmtId="180" fontId="4" fillId="3" borderId="15" xfId="0" applyNumberFormat="1" applyFont="1" applyFill="1" applyBorder="1" applyAlignment="1">
      <alignment horizontal="center" vertical="center" wrapText="1"/>
    </xf>
    <xf numFmtId="180" fontId="4" fillId="3" borderId="11" xfId="0" applyNumberFormat="1" applyFont="1" applyFill="1" applyBorder="1" applyAlignment="1">
      <alignment horizontal="center" vertical="center" wrapText="1"/>
    </xf>
    <xf numFmtId="49" fontId="2" fillId="4" borderId="21" xfId="0" applyNumberFormat="1" applyFont="1" applyFill="1" applyBorder="1" applyAlignment="1">
      <alignment horizontal="center" vertical="center" wrapText="1"/>
    </xf>
    <xf numFmtId="49" fontId="2" fillId="4" borderId="21" xfId="0" applyNumberFormat="1" applyFont="1" applyFill="1" applyBorder="1" applyAlignment="1">
      <alignment horizontal="left" vertical="center" wrapText="1"/>
    </xf>
    <xf numFmtId="0" fontId="2" fillId="4" borderId="21" xfId="0" applyFont="1" applyFill="1" applyBorder="1" applyAlignment="1">
      <alignment horizontal="center" vertical="center" wrapText="1"/>
    </xf>
    <xf numFmtId="180" fontId="2" fillId="4" borderId="21" xfId="0" applyNumberFormat="1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49" fontId="4" fillId="4" borderId="14" xfId="0" applyNumberFormat="1" applyFont="1" applyFill="1" applyBorder="1" applyAlignment="1">
      <alignment horizontal="center" vertical="center" wrapText="1"/>
    </xf>
    <xf numFmtId="49" fontId="4" fillId="6" borderId="13" xfId="0" applyNumberFormat="1" applyFont="1" applyFill="1" applyBorder="1" applyAlignment="1">
      <alignment horizontal="center" vertical="center" wrapText="1"/>
    </xf>
    <xf numFmtId="49" fontId="4" fillId="6" borderId="14" xfId="0" applyNumberFormat="1" applyFont="1" applyFill="1" applyBorder="1" applyAlignment="1">
      <alignment horizontal="left" vertical="center" wrapText="1"/>
    </xf>
    <xf numFmtId="0" fontId="4" fillId="6" borderId="14" xfId="0" applyFont="1" applyFill="1" applyBorder="1" applyAlignment="1">
      <alignment horizontal="center" vertical="center" wrapText="1"/>
    </xf>
    <xf numFmtId="49" fontId="4" fillId="6" borderId="14" xfId="0" applyNumberFormat="1" applyFont="1" applyFill="1" applyBorder="1" applyAlignment="1">
      <alignment horizontal="center" vertical="center" wrapText="1"/>
    </xf>
    <xf numFmtId="180" fontId="4" fillId="6" borderId="19" xfId="0" applyNumberFormat="1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left" vertical="center" wrapText="1"/>
    </xf>
    <xf numFmtId="0" fontId="4" fillId="6" borderId="14" xfId="53" applyFont="1" applyFill="1" applyBorder="1" applyAlignment="1">
      <alignment horizontal="left" vertical="center" wrapText="1"/>
      <protection/>
    </xf>
    <xf numFmtId="0" fontId="4" fillId="6" borderId="28" xfId="0" applyFont="1" applyFill="1" applyBorder="1" applyAlignment="1">
      <alignment horizontal="center" vertical="center"/>
    </xf>
    <xf numFmtId="0" fontId="4" fillId="6" borderId="45" xfId="0" applyFont="1" applyFill="1" applyBorder="1" applyAlignment="1">
      <alignment vertical="center"/>
    </xf>
    <xf numFmtId="0" fontId="4" fillId="6" borderId="14" xfId="53" applyFont="1" applyFill="1" applyBorder="1" applyAlignment="1">
      <alignment wrapText="1"/>
      <protection/>
    </xf>
    <xf numFmtId="0" fontId="70" fillId="6" borderId="14" xfId="0" applyFont="1" applyFill="1" applyBorder="1" applyAlignment="1">
      <alignment horizontal="center" vertical="center" wrapText="1"/>
    </xf>
    <xf numFmtId="0" fontId="4" fillId="6" borderId="14" xfId="0" applyNumberFormat="1" applyFont="1" applyFill="1" applyBorder="1" applyAlignment="1">
      <alignment horizontal="left" vertical="center" wrapText="1"/>
    </xf>
    <xf numFmtId="49" fontId="4" fillId="6" borderId="32" xfId="0" applyNumberFormat="1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left" vertical="center" wrapText="1"/>
    </xf>
    <xf numFmtId="0" fontId="4" fillId="6" borderId="51" xfId="0" applyFont="1" applyFill="1" applyBorder="1" applyAlignment="1">
      <alignment horizontal="left" vertical="center" wrapText="1"/>
    </xf>
    <xf numFmtId="49" fontId="2" fillId="4" borderId="13" xfId="0" applyNumberFormat="1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center" vertical="center" wrapText="1"/>
    </xf>
    <xf numFmtId="49" fontId="2" fillId="4" borderId="14" xfId="0" applyNumberFormat="1" applyFont="1" applyFill="1" applyBorder="1" applyAlignment="1">
      <alignment horizontal="center" vertical="center" wrapText="1"/>
    </xf>
    <xf numFmtId="180" fontId="2" fillId="4" borderId="19" xfId="0" applyNumberFormat="1" applyFont="1" applyFill="1" applyBorder="1" applyAlignment="1">
      <alignment horizontal="center" vertical="center" wrapText="1"/>
    </xf>
    <xf numFmtId="49" fontId="2" fillId="4" borderId="13" xfId="61" applyNumberFormat="1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center" vertical="center" wrapText="1"/>
    </xf>
    <xf numFmtId="49" fontId="2" fillId="4" borderId="18" xfId="0" applyNumberFormat="1" applyFont="1" applyFill="1" applyBorder="1" applyAlignment="1">
      <alignment horizontal="center" vertical="center" wrapText="1"/>
    </xf>
    <xf numFmtId="180" fontId="2" fillId="4" borderId="48" xfId="0" applyNumberFormat="1" applyFont="1" applyFill="1" applyBorder="1" applyAlignment="1">
      <alignment horizontal="center" vertical="center" wrapText="1"/>
    </xf>
    <xf numFmtId="49" fontId="2" fillId="4" borderId="20" xfId="0" applyNumberFormat="1" applyFont="1" applyFill="1" applyBorder="1" applyAlignment="1">
      <alignment horizontal="center" vertical="center" wrapText="1"/>
    </xf>
    <xf numFmtId="49" fontId="2" fillId="4" borderId="15" xfId="0" applyNumberFormat="1" applyFont="1" applyFill="1" applyBorder="1" applyAlignment="1">
      <alignment horizontal="center" vertical="center" wrapText="1"/>
    </xf>
    <xf numFmtId="49" fontId="2" fillId="4" borderId="15" xfId="0" applyNumberFormat="1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center" vertical="center" wrapText="1"/>
    </xf>
    <xf numFmtId="180" fontId="2" fillId="4" borderId="15" xfId="0" applyNumberFormat="1" applyFont="1" applyFill="1" applyBorder="1" applyAlignment="1">
      <alignment horizontal="center" vertical="center" wrapText="1"/>
    </xf>
    <xf numFmtId="49" fontId="4" fillId="3" borderId="23" xfId="0" applyNumberFormat="1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horizontal="center" vertical="center" wrapText="1"/>
    </xf>
    <xf numFmtId="49" fontId="4" fillId="3" borderId="21" xfId="0" applyNumberFormat="1" applyFont="1" applyFill="1" applyBorder="1" applyAlignment="1">
      <alignment horizontal="center" vertical="center" wrapText="1"/>
    </xf>
    <xf numFmtId="180" fontId="4" fillId="3" borderId="50" xfId="0" applyNumberFormat="1" applyFont="1" applyFill="1" applyBorder="1" applyAlignment="1">
      <alignment horizontal="center" vertical="center" wrapText="1"/>
    </xf>
    <xf numFmtId="49" fontId="13" fillId="7" borderId="13" xfId="0" applyNumberFormat="1" applyFont="1" applyFill="1" applyBorder="1" applyAlignment="1">
      <alignment horizontal="center" vertical="center" wrapText="1"/>
    </xf>
    <xf numFmtId="0" fontId="13" fillId="7" borderId="14" xfId="0" applyFont="1" applyFill="1" applyBorder="1" applyAlignment="1">
      <alignment horizontal="left" vertical="center" wrapText="1"/>
    </xf>
    <xf numFmtId="0" fontId="13" fillId="7" borderId="14" xfId="0" applyFont="1" applyFill="1" applyBorder="1" applyAlignment="1">
      <alignment horizontal="center" vertical="center" wrapText="1"/>
    </xf>
    <xf numFmtId="49" fontId="13" fillId="7" borderId="14" xfId="0" applyNumberFormat="1" applyFont="1" applyFill="1" applyBorder="1" applyAlignment="1">
      <alignment horizontal="center" vertical="center" wrapText="1"/>
    </xf>
    <xf numFmtId="180" fontId="13" fillId="7" borderId="19" xfId="0" applyNumberFormat="1" applyFont="1" applyFill="1" applyBorder="1" applyAlignment="1">
      <alignment horizontal="center" vertical="center" wrapText="1"/>
    </xf>
    <xf numFmtId="49" fontId="13" fillId="7" borderId="14" xfId="0" applyNumberFormat="1" applyFont="1" applyFill="1" applyBorder="1" applyAlignment="1">
      <alignment horizontal="left" vertical="center" wrapText="1"/>
    </xf>
    <xf numFmtId="0" fontId="4" fillId="6" borderId="51" xfId="0" applyFont="1" applyFill="1" applyBorder="1" applyAlignment="1">
      <alignment horizontal="center" vertical="center" wrapText="1"/>
    </xf>
    <xf numFmtId="49" fontId="5" fillId="6" borderId="41" xfId="53" applyNumberFormat="1" applyFont="1" applyFill="1" applyBorder="1" applyAlignment="1">
      <alignment horizontal="center" vertical="center" wrapText="1"/>
      <protection/>
    </xf>
    <xf numFmtId="49" fontId="5" fillId="6" borderId="25" xfId="53" applyNumberFormat="1" applyFont="1" applyFill="1" applyBorder="1" applyAlignment="1">
      <alignment horizontal="center" vertical="center" wrapText="1"/>
      <protection/>
    </xf>
    <xf numFmtId="0" fontId="5" fillId="6" borderId="25" xfId="53" applyFont="1" applyFill="1" applyBorder="1" applyAlignment="1">
      <alignment horizontal="left" vertical="center" wrapText="1"/>
      <protection/>
    </xf>
    <xf numFmtId="180" fontId="5" fillId="6" borderId="29" xfId="53" applyNumberFormat="1" applyFont="1" applyFill="1" applyBorder="1" applyAlignment="1">
      <alignment horizontal="center" vertical="center" wrapText="1"/>
      <protection/>
    </xf>
    <xf numFmtId="49" fontId="5" fillId="4" borderId="33" xfId="53" applyNumberFormat="1" applyFont="1" applyFill="1" applyBorder="1" applyAlignment="1">
      <alignment horizontal="center" vertical="center" wrapText="1"/>
      <protection/>
    </xf>
    <xf numFmtId="49" fontId="5" fillId="4" borderId="24" xfId="53" applyNumberFormat="1" applyFont="1" applyFill="1" applyBorder="1" applyAlignment="1">
      <alignment horizontal="center" vertical="center" wrapText="1"/>
      <protection/>
    </xf>
    <xf numFmtId="0" fontId="5" fillId="4" borderId="24" xfId="53" applyFont="1" applyFill="1" applyBorder="1" applyAlignment="1">
      <alignment vertical="center" wrapText="1"/>
      <protection/>
    </xf>
    <xf numFmtId="180" fontId="5" fillId="4" borderId="31" xfId="53" applyNumberFormat="1" applyFont="1" applyFill="1" applyBorder="1" applyAlignment="1">
      <alignment horizontal="center" vertical="center" wrapText="1"/>
      <protection/>
    </xf>
    <xf numFmtId="0" fontId="5" fillId="4" borderId="24" xfId="53" applyFont="1" applyFill="1" applyBorder="1" applyAlignment="1">
      <alignment horizontal="left" vertical="center" wrapText="1"/>
      <protection/>
    </xf>
    <xf numFmtId="0" fontId="5" fillId="6" borderId="25" xfId="53" applyFont="1" applyFill="1" applyBorder="1" applyAlignment="1">
      <alignment vertical="center" wrapText="1"/>
      <protection/>
    </xf>
    <xf numFmtId="0" fontId="15" fillId="41" borderId="52" xfId="0" applyFont="1" applyFill="1" applyBorder="1" applyAlignment="1">
      <alignment horizontal="center" vertical="center" wrapText="1"/>
    </xf>
    <xf numFmtId="180" fontId="15" fillId="41" borderId="46" xfId="0" applyNumberFormat="1" applyFont="1" applyFill="1" applyBorder="1" applyAlignment="1">
      <alignment horizontal="center" vertical="center" wrapText="1"/>
    </xf>
    <xf numFmtId="0" fontId="15" fillId="41" borderId="53" xfId="0" applyFont="1" applyFill="1" applyBorder="1" applyAlignment="1">
      <alignment horizontal="center" vertical="center" wrapText="1"/>
    </xf>
    <xf numFmtId="180" fontId="15" fillId="41" borderId="47" xfId="0" applyNumberFormat="1" applyFont="1" applyFill="1" applyBorder="1" applyAlignment="1">
      <alignment horizontal="center" vertical="center" wrapText="1"/>
    </xf>
    <xf numFmtId="0" fontId="15" fillId="41" borderId="30" xfId="0" applyFont="1" applyFill="1" applyBorder="1" applyAlignment="1">
      <alignment horizontal="center" vertical="center" wrapText="1"/>
    </xf>
    <xf numFmtId="180" fontId="18" fillId="41" borderId="31" xfId="0" applyNumberFormat="1" applyFont="1" applyFill="1" applyBorder="1" applyAlignment="1">
      <alignment vertical="top" wrapText="1"/>
    </xf>
    <xf numFmtId="0" fontId="15" fillId="41" borderId="28" xfId="0" applyFont="1" applyFill="1" applyBorder="1" applyAlignment="1">
      <alignment horizontal="center" vertical="center" wrapText="1"/>
    </xf>
    <xf numFmtId="0" fontId="15" fillId="41" borderId="29" xfId="0" applyFont="1" applyFill="1" applyBorder="1" applyAlignment="1">
      <alignment horizontal="center" vertical="center" wrapText="1"/>
    </xf>
    <xf numFmtId="49" fontId="2" fillId="4" borderId="23" xfId="0" applyNumberFormat="1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left" vertical="center" wrapText="1"/>
    </xf>
    <xf numFmtId="180" fontId="2" fillId="4" borderId="50" xfId="0" applyNumberFormat="1" applyFont="1" applyFill="1" applyBorder="1" applyAlignment="1">
      <alignment horizontal="center" vertical="center" wrapText="1"/>
    </xf>
    <xf numFmtId="180" fontId="4" fillId="34" borderId="15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/>
    </xf>
    <xf numFmtId="0" fontId="1" fillId="0" borderId="0" xfId="53" applyFont="1" applyAlignment="1">
      <alignment wrapText="1"/>
      <protection/>
    </xf>
    <xf numFmtId="180" fontId="16" fillId="0" borderId="0" xfId="0" applyNumberFormat="1" applyFont="1" applyAlignment="1">
      <alignment vertical="center"/>
    </xf>
    <xf numFmtId="0" fontId="5" fillId="7" borderId="54" xfId="53" applyFont="1" applyFill="1" applyBorder="1" applyAlignment="1">
      <alignment vertical="center" wrapText="1"/>
      <protection/>
    </xf>
    <xf numFmtId="0" fontId="5" fillId="7" borderId="39" xfId="53" applyFont="1" applyFill="1" applyBorder="1" applyAlignment="1">
      <alignment vertical="center" wrapText="1"/>
      <protection/>
    </xf>
    <xf numFmtId="180" fontId="5" fillId="7" borderId="55" xfId="53" applyNumberFormat="1" applyFont="1" applyFill="1" applyBorder="1" applyAlignment="1">
      <alignment horizontal="center" vertical="center" wrapText="1"/>
      <protection/>
    </xf>
    <xf numFmtId="180" fontId="5" fillId="7" borderId="56" xfId="53" applyNumberFormat="1" applyFont="1" applyFill="1" applyBorder="1" applyAlignment="1">
      <alignment horizontal="center" vertical="center" wrapText="1"/>
      <protection/>
    </xf>
    <xf numFmtId="49" fontId="5" fillId="7" borderId="57" xfId="53" applyNumberFormat="1" applyFont="1" applyFill="1" applyBorder="1" applyAlignment="1">
      <alignment horizontal="center" vertical="center" wrapText="1"/>
      <protection/>
    </xf>
    <xf numFmtId="49" fontId="5" fillId="7" borderId="33" xfId="53" applyNumberFormat="1" applyFont="1" applyFill="1" applyBorder="1" applyAlignment="1">
      <alignment horizontal="center" vertical="center" wrapText="1"/>
      <protection/>
    </xf>
    <xf numFmtId="0" fontId="5" fillId="7" borderId="54" xfId="53" applyFont="1" applyFill="1" applyBorder="1" applyAlignment="1">
      <alignment horizontal="left" vertical="center" wrapText="1"/>
      <protection/>
    </xf>
    <xf numFmtId="0" fontId="5" fillId="7" borderId="39" xfId="53" applyFont="1" applyFill="1" applyBorder="1" applyAlignment="1">
      <alignment horizontal="left" vertical="center" wrapText="1"/>
      <protection/>
    </xf>
    <xf numFmtId="0" fontId="5" fillId="0" borderId="0" xfId="53" applyFont="1" applyAlignment="1">
      <alignment horizontal="center" vertical="center"/>
      <protection/>
    </xf>
    <xf numFmtId="0" fontId="2" fillId="0" borderId="58" xfId="53" applyFont="1" applyBorder="1" applyAlignment="1">
      <alignment horizontal="center" vertical="center" wrapText="1"/>
      <protection/>
    </xf>
    <xf numFmtId="0" fontId="2" fillId="0" borderId="34" xfId="53" applyFont="1" applyBorder="1" applyAlignment="1">
      <alignment horizontal="center" vertical="center" wrapText="1"/>
      <protection/>
    </xf>
    <xf numFmtId="0" fontId="2" fillId="0" borderId="59" xfId="53" applyFont="1" applyBorder="1" applyAlignment="1">
      <alignment horizontal="center" vertical="center" wrapText="1"/>
      <protection/>
    </xf>
    <xf numFmtId="0" fontId="2" fillId="0" borderId="24" xfId="53" applyFont="1" applyBorder="1" applyAlignment="1">
      <alignment horizontal="center" vertical="center" wrapText="1"/>
      <protection/>
    </xf>
    <xf numFmtId="0" fontId="10" fillId="0" borderId="0" xfId="53" applyFont="1" applyAlignment="1">
      <alignment horizontal="right" vertical="center" wrapText="1"/>
      <protection/>
    </xf>
    <xf numFmtId="49" fontId="2" fillId="0" borderId="60" xfId="53" applyNumberFormat="1" applyFont="1" applyBorder="1" applyAlignment="1">
      <alignment horizontal="center" vertical="center" wrapText="1"/>
      <protection/>
    </xf>
    <xf numFmtId="49" fontId="2" fillId="0" borderId="39" xfId="53" applyNumberFormat="1" applyFont="1" applyBorder="1" applyAlignment="1">
      <alignment horizontal="center" vertical="center" wrapText="1"/>
      <protection/>
    </xf>
    <xf numFmtId="0" fontId="2" fillId="0" borderId="60" xfId="53" applyFont="1" applyBorder="1" applyAlignment="1">
      <alignment horizontal="center" vertical="center" wrapText="1"/>
      <protection/>
    </xf>
    <xf numFmtId="0" fontId="2" fillId="0" borderId="39" xfId="53" applyFont="1" applyBorder="1" applyAlignment="1">
      <alignment horizontal="center" vertical="center" wrapText="1"/>
      <protection/>
    </xf>
    <xf numFmtId="0" fontId="1" fillId="0" borderId="0" xfId="53" applyFont="1" applyAlignment="1">
      <alignment horizontal="right" wrapText="1"/>
      <protection/>
    </xf>
    <xf numFmtId="0" fontId="12" fillId="0" borderId="0" xfId="53" applyFont="1" applyAlignment="1">
      <alignment horizontal="center"/>
      <protection/>
    </xf>
    <xf numFmtId="0" fontId="15" fillId="41" borderId="52" xfId="0" applyFont="1" applyFill="1" applyBorder="1" applyAlignment="1">
      <alignment horizontal="center" vertical="center" wrapText="1"/>
    </xf>
    <xf numFmtId="0" fontId="15" fillId="41" borderId="53" xfId="0" applyFont="1" applyFill="1" applyBorder="1" applyAlignment="1">
      <alignment horizontal="center" vertical="center" wrapText="1"/>
    </xf>
    <xf numFmtId="0" fontId="15" fillId="41" borderId="3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wrapText="1"/>
    </xf>
    <xf numFmtId="0" fontId="18" fillId="0" borderId="0" xfId="0" applyFont="1" applyAlignment="1">
      <alignment horizontal="right" wrapText="1"/>
    </xf>
    <xf numFmtId="0" fontId="15" fillId="0" borderId="32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horizontal="right" vertical="top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61" xfId="0" applyBorder="1" applyAlignment="1">
      <alignment/>
    </xf>
    <xf numFmtId="0" fontId="12" fillId="0" borderId="6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15" fillId="0" borderId="32" xfId="53" applyFont="1" applyBorder="1" applyAlignment="1">
      <alignment horizontal="left" vertical="center"/>
      <protection/>
    </xf>
    <xf numFmtId="0" fontId="15" fillId="0" borderId="29" xfId="53" applyFont="1" applyBorder="1" applyAlignment="1">
      <alignment horizontal="left" vertical="center"/>
      <protection/>
    </xf>
    <xf numFmtId="0" fontId="15" fillId="0" borderId="32" xfId="53" applyFont="1" applyBorder="1" applyAlignment="1">
      <alignment horizontal="left" vertical="center" wrapText="1"/>
      <protection/>
    </xf>
    <xf numFmtId="0" fontId="15" fillId="0" borderId="29" xfId="53" applyFont="1" applyBorder="1" applyAlignment="1">
      <alignment horizontal="left" vertical="center" wrapText="1"/>
      <protection/>
    </xf>
    <xf numFmtId="0" fontId="15" fillId="0" borderId="0" xfId="53" applyFont="1" applyAlignment="1">
      <alignment horizontal="center" wrapText="1"/>
      <protection/>
    </xf>
    <xf numFmtId="0" fontId="15" fillId="38" borderId="62" xfId="53" applyFont="1" applyFill="1" applyBorder="1" applyAlignment="1">
      <alignment horizontal="center" vertical="center" wrapText="1"/>
      <protection/>
    </xf>
    <xf numFmtId="0" fontId="15" fillId="38" borderId="46" xfId="53" applyFont="1" applyFill="1" applyBorder="1" applyAlignment="1">
      <alignment horizontal="center" vertical="center" wrapText="1"/>
      <protection/>
    </xf>
    <xf numFmtId="0" fontId="15" fillId="38" borderId="63" xfId="53" applyFont="1" applyFill="1" applyBorder="1" applyAlignment="1">
      <alignment horizontal="center" vertical="center" wrapText="1"/>
      <protection/>
    </xf>
    <xf numFmtId="0" fontId="15" fillId="38" borderId="47" xfId="53" applyFont="1" applyFill="1" applyBorder="1" applyAlignment="1">
      <alignment horizontal="center" vertical="center" wrapText="1"/>
      <protection/>
    </xf>
    <xf numFmtId="0" fontId="15" fillId="38" borderId="64" xfId="53" applyFont="1" applyFill="1" applyBorder="1" applyAlignment="1">
      <alignment horizontal="center" vertical="center" wrapText="1"/>
      <protection/>
    </xf>
    <xf numFmtId="0" fontId="15" fillId="38" borderId="31" xfId="53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 horizontal="center" wrapText="1"/>
    </xf>
    <xf numFmtId="1" fontId="10" fillId="34" borderId="65" xfId="0" applyNumberFormat="1" applyFont="1" applyFill="1" applyBorder="1" applyAlignment="1">
      <alignment horizontal="left" vertical="center" wrapText="1"/>
    </xf>
    <xf numFmtId="1" fontId="10" fillId="34" borderId="66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21" fillId="0" borderId="0" xfId="0" applyFont="1" applyAlignment="1">
      <alignment horizontal="left" wrapText="1"/>
    </xf>
    <xf numFmtId="0" fontId="10" fillId="33" borderId="11" xfId="53" applyFont="1" applyFill="1" applyBorder="1" applyAlignment="1">
      <alignment horizontal="center" vertical="center" wrapText="1"/>
      <protection/>
    </xf>
    <xf numFmtId="0" fontId="10" fillId="33" borderId="12" xfId="53" applyFont="1" applyFill="1" applyBorder="1" applyAlignment="1">
      <alignment horizontal="center" vertical="center" wrapText="1"/>
      <protection/>
    </xf>
    <xf numFmtId="49" fontId="10" fillId="33" borderId="11" xfId="53" applyNumberFormat="1" applyFont="1" applyFill="1" applyBorder="1" applyAlignment="1">
      <alignment horizontal="center" vertical="center" wrapText="1"/>
      <protection/>
    </xf>
    <xf numFmtId="49" fontId="10" fillId="33" borderId="12" xfId="53" applyNumberFormat="1" applyFont="1" applyFill="1" applyBorder="1" applyAlignment="1">
      <alignment horizontal="center" vertical="center" wrapText="1"/>
      <protection/>
    </xf>
    <xf numFmtId="49" fontId="10" fillId="0" borderId="11" xfId="53" applyNumberFormat="1" applyFont="1" applyFill="1" applyBorder="1" applyAlignment="1">
      <alignment horizontal="center" vertical="center" wrapText="1"/>
      <protection/>
    </xf>
    <xf numFmtId="49" fontId="10" fillId="0" borderId="12" xfId="53" applyNumberFormat="1" applyFont="1" applyFill="1" applyBorder="1" applyAlignment="1">
      <alignment horizontal="center" vertical="center" wrapText="1"/>
      <protection/>
    </xf>
    <xf numFmtId="0" fontId="10" fillId="0" borderId="11" xfId="53" applyNumberFormat="1" applyFont="1" applyFill="1" applyBorder="1" applyAlignment="1">
      <alignment horizontal="center" vertical="center" wrapText="1"/>
      <protection/>
    </xf>
    <xf numFmtId="0" fontId="10" fillId="0" borderId="12" xfId="53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left" vertical="center"/>
    </xf>
    <xf numFmtId="0" fontId="22" fillId="0" borderId="0" xfId="0" applyFont="1" applyAlignment="1">
      <alignment horizontal="left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49" fontId="10" fillId="34" borderId="11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65" xfId="0" applyNumberFormat="1" applyFont="1" applyFill="1" applyBorder="1" applyAlignment="1">
      <alignment horizontal="center" vertical="center" wrapText="1"/>
    </xf>
    <xf numFmtId="0" fontId="10" fillId="0" borderId="67" xfId="0" applyNumberFormat="1" applyFont="1" applyFill="1" applyBorder="1" applyAlignment="1">
      <alignment horizontal="center" vertical="center" wrapText="1"/>
    </xf>
    <xf numFmtId="0" fontId="10" fillId="0" borderId="66" xfId="0" applyNumberFormat="1" applyFont="1" applyFill="1" applyBorder="1" applyAlignment="1">
      <alignment horizontal="center" vertical="center" wrapText="1"/>
    </xf>
    <xf numFmtId="0" fontId="10" fillId="0" borderId="68" xfId="0" applyFont="1" applyFill="1" applyBorder="1" applyAlignment="1">
      <alignment horizontal="left" vertical="center"/>
    </xf>
    <xf numFmtId="0" fontId="15" fillId="0" borderId="65" xfId="0" applyFont="1" applyFill="1" applyBorder="1" applyAlignment="1">
      <alignment horizontal="center" vertical="center" wrapText="1"/>
    </xf>
    <xf numFmtId="0" fontId="15" fillId="0" borderId="67" xfId="0" applyFont="1" applyFill="1" applyBorder="1" applyAlignment="1">
      <alignment horizontal="center" vertical="center" wrapText="1"/>
    </xf>
    <xf numFmtId="0" fontId="15" fillId="0" borderId="66" xfId="0" applyFont="1" applyFill="1" applyBorder="1" applyAlignment="1">
      <alignment horizontal="center" vertical="center" wrapText="1"/>
    </xf>
    <xf numFmtId="1" fontId="10" fillId="0" borderId="65" xfId="0" applyNumberFormat="1" applyFont="1" applyFill="1" applyBorder="1" applyAlignment="1">
      <alignment horizontal="center" vertical="center" wrapText="1"/>
    </xf>
    <xf numFmtId="1" fontId="10" fillId="0" borderId="67" xfId="0" applyNumberFormat="1" applyFont="1" applyFill="1" applyBorder="1" applyAlignment="1">
      <alignment horizontal="center" vertical="center" wrapText="1"/>
    </xf>
    <xf numFmtId="1" fontId="10" fillId="0" borderId="66" xfId="0" applyNumberFormat="1" applyFont="1" applyFill="1" applyBorder="1" applyAlignment="1">
      <alignment horizontal="center" vertical="center" wrapText="1"/>
    </xf>
    <xf numFmtId="1" fontId="15" fillId="0" borderId="65" xfId="0" applyNumberFormat="1" applyFont="1" applyFill="1" applyBorder="1" applyAlignment="1">
      <alignment horizontal="left" vertical="center" wrapText="1"/>
    </xf>
    <xf numFmtId="1" fontId="15" fillId="0" borderId="67" xfId="0" applyNumberFormat="1" applyFont="1" applyFill="1" applyBorder="1" applyAlignment="1">
      <alignment horizontal="left" vertical="center" wrapText="1"/>
    </xf>
    <xf numFmtId="1" fontId="15" fillId="0" borderId="66" xfId="0" applyNumberFormat="1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38100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25920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СПРАВКА-УВЕДОМЛЕНИЕ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О ВНЕСЕНИИ ИЗМЕНЕНИЙ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№ 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view="pageBreakPreview" zoomScaleSheetLayoutView="100" zoomScalePageLayoutView="0" workbookViewId="0" topLeftCell="A1">
      <selection activeCell="F5" sqref="F5"/>
    </sheetView>
  </sheetViews>
  <sheetFormatPr defaultColWidth="9.125" defaultRowHeight="12.75"/>
  <cols>
    <col min="1" max="2" width="6.50390625" style="267" customWidth="1"/>
    <col min="3" max="3" width="25.00390625" style="160" customWidth="1"/>
    <col min="4" max="4" width="64.00390625" style="160" customWidth="1"/>
    <col min="5" max="5" width="17.875" style="249" customWidth="1"/>
    <col min="6" max="6" width="8.875" style="161" customWidth="1"/>
    <col min="7" max="7" width="9.125" style="245" customWidth="1"/>
    <col min="8" max="16384" width="9.125" style="162" customWidth="1"/>
  </cols>
  <sheetData>
    <row r="1" ht="13.5">
      <c r="E1" s="247" t="s">
        <v>530</v>
      </c>
    </row>
    <row r="2" spans="4:5" ht="12.75" customHeight="1">
      <c r="D2" s="494" t="s">
        <v>670</v>
      </c>
      <c r="E2" s="494"/>
    </row>
    <row r="3" spans="4:12" ht="76.5" customHeight="1">
      <c r="D3" s="494" t="s">
        <v>662</v>
      </c>
      <c r="E3" s="494"/>
      <c r="F3" s="163"/>
      <c r="G3" s="246"/>
      <c r="H3" s="164"/>
      <c r="I3" s="164"/>
      <c r="J3" s="164"/>
      <c r="K3" s="164"/>
      <c r="L3" s="164"/>
    </row>
    <row r="4" spans="4:5" ht="6" customHeight="1">
      <c r="D4" s="165"/>
      <c r="E4" s="248"/>
    </row>
    <row r="5" spans="3:5" ht="8.25" customHeight="1">
      <c r="C5" s="80"/>
      <c r="E5" s="248"/>
    </row>
    <row r="6" ht="6.75" customHeight="1"/>
    <row r="7" spans="1:5" ht="12.75">
      <c r="A7" s="489" t="s">
        <v>227</v>
      </c>
      <c r="B7" s="489"/>
      <c r="C7" s="489"/>
      <c r="D7" s="489"/>
      <c r="E7" s="489"/>
    </row>
    <row r="8" spans="1:5" ht="12.75">
      <c r="A8" s="489" t="s">
        <v>591</v>
      </c>
      <c r="B8" s="489"/>
      <c r="C8" s="489"/>
      <c r="D8" s="489"/>
      <c r="E8" s="489"/>
    </row>
    <row r="9" spans="1:5" ht="12.75">
      <c r="A9" s="489" t="s">
        <v>482</v>
      </c>
      <c r="B9" s="489"/>
      <c r="C9" s="489"/>
      <c r="D9" s="489"/>
      <c r="E9" s="489"/>
    </row>
    <row r="10" ht="13.5" thickBot="1"/>
    <row r="11" spans="1:5" ht="21" customHeight="1">
      <c r="A11" s="495" t="s">
        <v>226</v>
      </c>
      <c r="B11" s="490" t="s">
        <v>225</v>
      </c>
      <c r="C11" s="491"/>
      <c r="D11" s="497" t="s">
        <v>224</v>
      </c>
      <c r="E11" s="250" t="s">
        <v>223</v>
      </c>
    </row>
    <row r="12" spans="1:5" ht="12.75" thickBot="1">
      <c r="A12" s="496"/>
      <c r="B12" s="492"/>
      <c r="C12" s="493"/>
      <c r="D12" s="498"/>
      <c r="E12" s="251" t="s">
        <v>222</v>
      </c>
    </row>
    <row r="13" spans="1:6" ht="23.25" customHeight="1" thickBot="1">
      <c r="A13" s="456" t="s">
        <v>221</v>
      </c>
      <c r="B13" s="457" t="s">
        <v>326</v>
      </c>
      <c r="C13" s="458" t="s">
        <v>487</v>
      </c>
      <c r="D13" s="458" t="s">
        <v>220</v>
      </c>
      <c r="E13" s="459">
        <f>E14+E31+E34+E44</f>
        <v>68182.4</v>
      </c>
      <c r="F13" s="166"/>
    </row>
    <row r="14" spans="1:6" ht="19.5" customHeight="1" thickBot="1">
      <c r="A14" s="460" t="s">
        <v>0</v>
      </c>
      <c r="B14" s="461" t="s">
        <v>326</v>
      </c>
      <c r="C14" s="462" t="s">
        <v>488</v>
      </c>
      <c r="D14" s="462" t="s">
        <v>490</v>
      </c>
      <c r="E14" s="463">
        <f>E15</f>
        <v>65822</v>
      </c>
      <c r="F14" s="166"/>
    </row>
    <row r="15" spans="1:7" s="168" customFormat="1" ht="19.5" customHeight="1" thickBot="1">
      <c r="A15" s="286" t="s">
        <v>2</v>
      </c>
      <c r="B15" s="266" t="s">
        <v>326</v>
      </c>
      <c r="C15" s="167" t="s">
        <v>484</v>
      </c>
      <c r="D15" s="108" t="s">
        <v>491</v>
      </c>
      <c r="E15" s="252">
        <f>(E16+E18)</f>
        <v>65822</v>
      </c>
      <c r="F15" s="166"/>
      <c r="G15" s="245"/>
    </row>
    <row r="16" spans="1:7" s="168" customFormat="1" ht="54" customHeight="1" thickBot="1">
      <c r="A16" s="287" t="s">
        <v>4</v>
      </c>
      <c r="B16" s="268" t="s">
        <v>486</v>
      </c>
      <c r="C16" s="170" t="s">
        <v>489</v>
      </c>
      <c r="D16" s="105" t="s">
        <v>485</v>
      </c>
      <c r="E16" s="254">
        <v>65822</v>
      </c>
      <c r="F16" s="166"/>
      <c r="G16" s="245"/>
    </row>
    <row r="17" spans="1:7" s="168" customFormat="1" ht="27" customHeight="1" hidden="1" thickBot="1">
      <c r="A17" s="286" t="s">
        <v>2</v>
      </c>
      <c r="B17" s="266"/>
      <c r="C17" s="167" t="s">
        <v>219</v>
      </c>
      <c r="D17" s="108" t="s">
        <v>218</v>
      </c>
      <c r="E17" s="252">
        <f>(E18+E21)</f>
        <v>0</v>
      </c>
      <c r="F17" s="166"/>
      <c r="G17" s="245"/>
    </row>
    <row r="18" spans="1:6" ht="30.75" customHeight="1" hidden="1" thickBot="1">
      <c r="A18" s="287" t="s">
        <v>4</v>
      </c>
      <c r="B18" s="268"/>
      <c r="C18" s="169" t="s">
        <v>217</v>
      </c>
      <c r="D18" s="109" t="s">
        <v>215</v>
      </c>
      <c r="E18" s="253">
        <f>E19</f>
        <v>0</v>
      </c>
      <c r="F18" s="166"/>
    </row>
    <row r="19" spans="1:6" ht="27" customHeight="1" hidden="1" thickBot="1">
      <c r="A19" s="287"/>
      <c r="B19" s="268"/>
      <c r="C19" s="170" t="s">
        <v>216</v>
      </c>
      <c r="D19" s="105" t="s">
        <v>215</v>
      </c>
      <c r="E19" s="254"/>
      <c r="F19" s="166"/>
    </row>
    <row r="20" spans="1:5" ht="33.75" customHeight="1" hidden="1" thickBot="1">
      <c r="A20" s="287"/>
      <c r="B20" s="268"/>
      <c r="C20" s="170" t="s">
        <v>214</v>
      </c>
      <c r="D20" s="105" t="s">
        <v>213</v>
      </c>
      <c r="E20" s="254">
        <v>0</v>
      </c>
    </row>
    <row r="21" spans="1:5" ht="27" customHeight="1" hidden="1" thickBot="1">
      <c r="A21" s="287" t="s">
        <v>212</v>
      </c>
      <c r="B21" s="268"/>
      <c r="C21" s="169" t="s">
        <v>211</v>
      </c>
      <c r="D21" s="109" t="s">
        <v>209</v>
      </c>
      <c r="E21" s="253">
        <f>SUM(E22:E23)</f>
        <v>0</v>
      </c>
    </row>
    <row r="22" spans="1:10" ht="54.75" customHeight="1" hidden="1" thickBot="1">
      <c r="A22" s="287"/>
      <c r="B22" s="268"/>
      <c r="C22" s="170" t="s">
        <v>210</v>
      </c>
      <c r="D22" s="105" t="s">
        <v>304</v>
      </c>
      <c r="E22" s="254"/>
      <c r="F22" s="166"/>
      <c r="J22" s="171"/>
    </row>
    <row r="23" spans="1:5" ht="45" customHeight="1" hidden="1" thickBot="1">
      <c r="A23" s="287"/>
      <c r="B23" s="268"/>
      <c r="C23" s="170" t="s">
        <v>208</v>
      </c>
      <c r="D23" s="105" t="s">
        <v>207</v>
      </c>
      <c r="E23" s="254">
        <v>0</v>
      </c>
    </row>
    <row r="24" spans="1:5" ht="19.5" customHeight="1" hidden="1" thickBot="1">
      <c r="A24" s="288"/>
      <c r="B24" s="268"/>
      <c r="C24" s="170" t="s">
        <v>206</v>
      </c>
      <c r="D24" s="105" t="s">
        <v>303</v>
      </c>
      <c r="E24" s="255"/>
    </row>
    <row r="25" spans="1:5" ht="25.5" customHeight="1" hidden="1" thickBot="1">
      <c r="A25" s="176" t="s">
        <v>7</v>
      </c>
      <c r="B25" s="266"/>
      <c r="C25" s="167" t="s">
        <v>205</v>
      </c>
      <c r="D25" s="108" t="s">
        <v>203</v>
      </c>
      <c r="E25" s="256">
        <f>E26</f>
        <v>0</v>
      </c>
    </row>
    <row r="26" spans="1:6" ht="18" customHeight="1" hidden="1" thickBot="1">
      <c r="A26" s="289"/>
      <c r="B26" s="269"/>
      <c r="C26" s="172" t="s">
        <v>204</v>
      </c>
      <c r="D26" s="113" t="s">
        <v>203</v>
      </c>
      <c r="E26" s="257"/>
      <c r="F26" s="166"/>
    </row>
    <row r="27" spans="1:5" ht="43.5" customHeight="1" hidden="1" thickBot="1">
      <c r="A27" s="290"/>
      <c r="B27" s="270"/>
      <c r="C27" s="173" t="s">
        <v>202</v>
      </c>
      <c r="D27" s="112" t="s">
        <v>201</v>
      </c>
      <c r="E27" s="258">
        <v>0</v>
      </c>
    </row>
    <row r="28" spans="1:5" ht="12.75" hidden="1">
      <c r="A28" s="485" t="s">
        <v>200</v>
      </c>
      <c r="B28" s="271"/>
      <c r="C28" s="481" t="s">
        <v>199</v>
      </c>
      <c r="D28" s="487" t="s">
        <v>198</v>
      </c>
      <c r="E28" s="483">
        <f>E30</f>
        <v>0</v>
      </c>
    </row>
    <row r="29" spans="1:5" ht="13.5" hidden="1" thickBot="1">
      <c r="A29" s="486"/>
      <c r="B29" s="266"/>
      <c r="C29" s="482"/>
      <c r="D29" s="488"/>
      <c r="E29" s="484"/>
    </row>
    <row r="30" spans="1:6" ht="30" customHeight="1" hidden="1" thickBot="1">
      <c r="A30" s="287"/>
      <c r="B30" s="268"/>
      <c r="C30" s="170" t="s">
        <v>197</v>
      </c>
      <c r="D30" s="105" t="s">
        <v>196</v>
      </c>
      <c r="E30" s="254"/>
      <c r="F30" s="166"/>
    </row>
    <row r="31" spans="1:5" ht="26.25" hidden="1" thickBot="1">
      <c r="A31" s="291" t="s">
        <v>130</v>
      </c>
      <c r="B31" s="272"/>
      <c r="C31" s="174" t="s">
        <v>195</v>
      </c>
      <c r="D31" s="110" t="s">
        <v>194</v>
      </c>
      <c r="E31" s="259">
        <v>0</v>
      </c>
    </row>
    <row r="32" spans="1:5" ht="13.5" hidden="1" thickBot="1">
      <c r="A32" s="292" t="s">
        <v>15</v>
      </c>
      <c r="B32" s="273"/>
      <c r="C32" s="175" t="s">
        <v>193</v>
      </c>
      <c r="D32" s="111" t="s">
        <v>192</v>
      </c>
      <c r="E32" s="260">
        <v>0</v>
      </c>
    </row>
    <row r="33" spans="1:5" ht="13.5" hidden="1" thickBot="1">
      <c r="A33" s="288"/>
      <c r="B33" s="268"/>
      <c r="C33" s="170" t="s">
        <v>191</v>
      </c>
      <c r="D33" s="105" t="s">
        <v>190</v>
      </c>
      <c r="E33" s="255">
        <v>0</v>
      </c>
    </row>
    <row r="34" spans="1:5" ht="26.25" hidden="1" thickBot="1">
      <c r="A34" s="291" t="s">
        <v>32</v>
      </c>
      <c r="B34" s="272"/>
      <c r="C34" s="174" t="s">
        <v>188</v>
      </c>
      <c r="D34" s="110" t="s">
        <v>187</v>
      </c>
      <c r="E34" s="259">
        <v>0</v>
      </c>
    </row>
    <row r="35" spans="1:5" ht="13.5" hidden="1" thickBot="1">
      <c r="A35" s="293" t="s">
        <v>34</v>
      </c>
      <c r="B35" s="274"/>
      <c r="C35" s="169" t="s">
        <v>186</v>
      </c>
      <c r="D35" s="109" t="s">
        <v>185</v>
      </c>
      <c r="E35" s="261">
        <v>0</v>
      </c>
    </row>
    <row r="36" spans="1:5" ht="26.25" hidden="1" thickBot="1">
      <c r="A36" s="287"/>
      <c r="B36" s="268"/>
      <c r="C36" s="170" t="s">
        <v>184</v>
      </c>
      <c r="D36" s="105" t="s">
        <v>183</v>
      </c>
      <c r="E36" s="254">
        <v>0</v>
      </c>
    </row>
    <row r="37" spans="1:5" ht="26.25" hidden="1" thickBot="1">
      <c r="A37" s="294" t="s">
        <v>228</v>
      </c>
      <c r="B37" s="274"/>
      <c r="C37" s="169" t="s">
        <v>182</v>
      </c>
      <c r="D37" s="109" t="s">
        <v>181</v>
      </c>
      <c r="E37" s="253">
        <v>0</v>
      </c>
    </row>
    <row r="38" spans="1:5" ht="39.75" customHeight="1" hidden="1" thickBot="1">
      <c r="A38" s="287"/>
      <c r="B38" s="268"/>
      <c r="C38" s="170" t="s">
        <v>180</v>
      </c>
      <c r="D38" s="105" t="s">
        <v>179</v>
      </c>
      <c r="E38" s="254">
        <v>0</v>
      </c>
    </row>
    <row r="39" spans="1:5" ht="90" customHeight="1" hidden="1" thickBot="1">
      <c r="A39" s="294" t="s">
        <v>229</v>
      </c>
      <c r="B39" s="274"/>
      <c r="C39" s="169" t="s">
        <v>178</v>
      </c>
      <c r="D39" s="109" t="s">
        <v>177</v>
      </c>
      <c r="E39" s="253">
        <v>0</v>
      </c>
    </row>
    <row r="40" spans="1:5" ht="66" customHeight="1" hidden="1" thickBot="1">
      <c r="A40" s="287"/>
      <c r="B40" s="268"/>
      <c r="C40" s="170" t="s">
        <v>176</v>
      </c>
      <c r="D40" s="105" t="s">
        <v>175</v>
      </c>
      <c r="E40" s="254">
        <v>0</v>
      </c>
    </row>
    <row r="41" spans="1:5" ht="66" customHeight="1" hidden="1" thickBot="1">
      <c r="A41" s="287"/>
      <c r="B41" s="268"/>
      <c r="C41" s="170" t="s">
        <v>174</v>
      </c>
      <c r="D41" s="105" t="s">
        <v>173</v>
      </c>
      <c r="E41" s="254">
        <v>0</v>
      </c>
    </row>
    <row r="42" spans="1:5" ht="39" hidden="1" thickBot="1">
      <c r="A42" s="294" t="s">
        <v>230</v>
      </c>
      <c r="B42" s="274"/>
      <c r="C42" s="169" t="s">
        <v>172</v>
      </c>
      <c r="D42" s="109" t="s">
        <v>171</v>
      </c>
      <c r="E42" s="253">
        <v>0</v>
      </c>
    </row>
    <row r="43" spans="1:5" ht="54" customHeight="1" hidden="1" thickBot="1">
      <c r="A43" s="287"/>
      <c r="B43" s="268"/>
      <c r="C43" s="170" t="s">
        <v>170</v>
      </c>
      <c r="D43" s="105" t="s">
        <v>169</v>
      </c>
      <c r="E43" s="254">
        <v>0</v>
      </c>
    </row>
    <row r="44" spans="1:5" ht="26.25" thickBot="1">
      <c r="A44" s="460">
        <v>2</v>
      </c>
      <c r="B44" s="461" t="s">
        <v>326</v>
      </c>
      <c r="C44" s="462" t="s">
        <v>494</v>
      </c>
      <c r="D44" s="464" t="s">
        <v>381</v>
      </c>
      <c r="E44" s="463">
        <f>E46</f>
        <v>2360.4</v>
      </c>
    </row>
    <row r="45" spans="1:7" s="168" customFormat="1" ht="19.5" customHeight="1" thickBot="1">
      <c r="A45" s="286" t="s">
        <v>15</v>
      </c>
      <c r="B45" s="266" t="s">
        <v>326</v>
      </c>
      <c r="C45" s="167" t="s">
        <v>495</v>
      </c>
      <c r="D45" s="108" t="s">
        <v>496</v>
      </c>
      <c r="E45" s="252">
        <f>E46</f>
        <v>2360.4</v>
      </c>
      <c r="F45" s="166"/>
      <c r="G45" s="245"/>
    </row>
    <row r="46" spans="1:7" s="168" customFormat="1" ht="18.75" customHeight="1" thickBot="1">
      <c r="A46" s="288" t="s">
        <v>17</v>
      </c>
      <c r="B46" s="268" t="s">
        <v>326</v>
      </c>
      <c r="C46" s="170" t="s">
        <v>497</v>
      </c>
      <c r="D46" s="105" t="s">
        <v>498</v>
      </c>
      <c r="E46" s="255">
        <v>2360.4</v>
      </c>
      <c r="F46" s="161"/>
      <c r="G46" s="245"/>
    </row>
    <row r="47" spans="1:7" s="168" customFormat="1" ht="27" customHeight="1">
      <c r="A47" s="295" t="s">
        <v>522</v>
      </c>
      <c r="B47" s="280" t="s">
        <v>326</v>
      </c>
      <c r="C47" s="281" t="s">
        <v>492</v>
      </c>
      <c r="D47" s="282" t="s">
        <v>167</v>
      </c>
      <c r="E47" s="283">
        <v>2360.4</v>
      </c>
      <c r="F47" s="161"/>
      <c r="G47" s="245"/>
    </row>
    <row r="48" spans="1:7" s="168" customFormat="1" ht="51.75" customHeight="1" thickBot="1">
      <c r="A48" s="287"/>
      <c r="B48" s="268">
        <v>867</v>
      </c>
      <c r="C48" s="170" t="s">
        <v>493</v>
      </c>
      <c r="D48" s="105" t="s">
        <v>499</v>
      </c>
      <c r="E48" s="254">
        <v>1898.2</v>
      </c>
      <c r="F48" s="166"/>
      <c r="G48" s="245"/>
    </row>
    <row r="49" spans="1:7" s="168" customFormat="1" ht="32.25" customHeight="1" thickBot="1">
      <c r="A49" s="287"/>
      <c r="B49" s="268" t="s">
        <v>649</v>
      </c>
      <c r="C49" s="170" t="s">
        <v>650</v>
      </c>
      <c r="D49" s="105" t="s">
        <v>651</v>
      </c>
      <c r="E49" s="254">
        <v>462.2</v>
      </c>
      <c r="F49" s="166"/>
      <c r="G49" s="245"/>
    </row>
    <row r="50" spans="1:5" ht="20.25" customHeight="1" thickBot="1">
      <c r="A50" s="456" t="s">
        <v>165</v>
      </c>
      <c r="B50" s="457" t="s">
        <v>326</v>
      </c>
      <c r="C50" s="465" t="s">
        <v>524</v>
      </c>
      <c r="D50" s="458" t="s">
        <v>164</v>
      </c>
      <c r="E50" s="459">
        <f>E51+E75+E77+E79</f>
        <v>77434.6</v>
      </c>
    </row>
    <row r="51" spans="1:5" ht="26.25" thickBot="1">
      <c r="A51" s="460">
        <v>1</v>
      </c>
      <c r="B51" s="461" t="s">
        <v>326</v>
      </c>
      <c r="C51" s="462" t="s">
        <v>525</v>
      </c>
      <c r="D51" s="464" t="s">
        <v>163</v>
      </c>
      <c r="E51" s="463">
        <f>E52+E60+E57</f>
        <v>77434.6</v>
      </c>
    </row>
    <row r="52" spans="1:7" s="168" customFormat="1" ht="19.5" customHeight="1" thickBot="1">
      <c r="A52" s="286" t="s">
        <v>2</v>
      </c>
      <c r="B52" s="266" t="s">
        <v>326</v>
      </c>
      <c r="C52" s="167" t="s">
        <v>546</v>
      </c>
      <c r="D52" s="108" t="s">
        <v>547</v>
      </c>
      <c r="E52" s="252">
        <f>E53+E55</f>
        <v>23802.9</v>
      </c>
      <c r="F52" s="166"/>
      <c r="G52" s="245"/>
    </row>
    <row r="53" spans="1:7" s="367" customFormat="1" ht="19.5" customHeight="1" thickBot="1">
      <c r="A53" s="360" t="s">
        <v>4</v>
      </c>
      <c r="B53" s="361" t="s">
        <v>326</v>
      </c>
      <c r="C53" s="362" t="s">
        <v>500</v>
      </c>
      <c r="D53" s="363" t="s">
        <v>501</v>
      </c>
      <c r="E53" s="364">
        <f>E54</f>
        <v>21284.6</v>
      </c>
      <c r="F53" s="365"/>
      <c r="G53" s="366"/>
    </row>
    <row r="54" spans="1:7" s="168" customFormat="1" ht="44.25" customHeight="1" thickBot="1">
      <c r="A54" s="296"/>
      <c r="B54" s="284">
        <v>966</v>
      </c>
      <c r="C54" s="177" t="s">
        <v>502</v>
      </c>
      <c r="D54" s="150" t="s">
        <v>503</v>
      </c>
      <c r="E54" s="285">
        <v>21284.6</v>
      </c>
      <c r="F54" s="161"/>
      <c r="G54" s="245"/>
    </row>
    <row r="55" spans="1:7" s="367" customFormat="1" ht="25.5" customHeight="1" thickBot="1">
      <c r="A55" s="360" t="s">
        <v>4</v>
      </c>
      <c r="B55" s="361" t="s">
        <v>326</v>
      </c>
      <c r="C55" s="362" t="s">
        <v>657</v>
      </c>
      <c r="D55" s="363" t="s">
        <v>658</v>
      </c>
      <c r="E55" s="364">
        <f>E56</f>
        <v>2518.3</v>
      </c>
      <c r="F55" s="365"/>
      <c r="G55" s="366"/>
    </row>
    <row r="56" spans="1:7" s="168" customFormat="1" ht="44.25" customHeight="1" thickBot="1">
      <c r="A56" s="296"/>
      <c r="B56" s="284">
        <v>966</v>
      </c>
      <c r="C56" s="177" t="s">
        <v>656</v>
      </c>
      <c r="D56" s="150" t="s">
        <v>659</v>
      </c>
      <c r="E56" s="285">
        <v>2518.3</v>
      </c>
      <c r="F56" s="161"/>
      <c r="G56" s="245"/>
    </row>
    <row r="57" spans="1:7" s="168" customFormat="1" ht="33" customHeight="1" thickBot="1">
      <c r="A57" s="286" t="s">
        <v>7</v>
      </c>
      <c r="B57" s="266" t="s">
        <v>326</v>
      </c>
      <c r="C57" s="167" t="s">
        <v>642</v>
      </c>
      <c r="D57" s="108" t="s">
        <v>644</v>
      </c>
      <c r="E57" s="252">
        <f>E58</f>
        <v>40000</v>
      </c>
      <c r="F57" s="166"/>
      <c r="G57" s="245"/>
    </row>
    <row r="58" spans="1:7" s="309" customFormat="1" ht="24.75" customHeight="1" thickBot="1">
      <c r="A58" s="302" t="s">
        <v>523</v>
      </c>
      <c r="B58" s="303" t="s">
        <v>326</v>
      </c>
      <c r="C58" s="304" t="s">
        <v>641</v>
      </c>
      <c r="D58" s="305" t="s">
        <v>645</v>
      </c>
      <c r="E58" s="306">
        <f>E59</f>
        <v>40000</v>
      </c>
      <c r="F58" s="307"/>
      <c r="G58" s="308"/>
    </row>
    <row r="59" spans="1:5" ht="32.25" customHeight="1" thickBot="1">
      <c r="A59" s="287"/>
      <c r="B59" s="268">
        <v>966</v>
      </c>
      <c r="C59" s="170" t="s">
        <v>552</v>
      </c>
      <c r="D59" s="105" t="s">
        <v>553</v>
      </c>
      <c r="E59" s="254">
        <v>40000</v>
      </c>
    </row>
    <row r="60" spans="1:7" s="168" customFormat="1" ht="19.5" customHeight="1" thickBot="1">
      <c r="A60" s="286" t="s">
        <v>200</v>
      </c>
      <c r="B60" s="266" t="s">
        <v>326</v>
      </c>
      <c r="C60" s="167" t="s">
        <v>504</v>
      </c>
      <c r="D60" s="108" t="s">
        <v>505</v>
      </c>
      <c r="E60" s="252">
        <f>E61+E65</f>
        <v>13631.7</v>
      </c>
      <c r="F60" s="166"/>
      <c r="G60" s="245"/>
    </row>
    <row r="61" spans="1:7" s="309" customFormat="1" ht="30.75" customHeight="1" thickBot="1">
      <c r="A61" s="302" t="s">
        <v>554</v>
      </c>
      <c r="B61" s="303" t="s">
        <v>326</v>
      </c>
      <c r="C61" s="304" t="s">
        <v>506</v>
      </c>
      <c r="D61" s="305" t="s">
        <v>507</v>
      </c>
      <c r="E61" s="306">
        <f>E62</f>
        <v>4675.9</v>
      </c>
      <c r="F61" s="307"/>
      <c r="G61" s="308"/>
    </row>
    <row r="62" spans="1:7" ht="38.25" customHeight="1" thickBot="1">
      <c r="A62" s="290" t="s">
        <v>438</v>
      </c>
      <c r="B62" s="270" t="s">
        <v>326</v>
      </c>
      <c r="C62" s="177" t="s">
        <v>508</v>
      </c>
      <c r="D62" s="107" t="s">
        <v>509</v>
      </c>
      <c r="E62" s="263">
        <f>E63+E64</f>
        <v>4675.9</v>
      </c>
      <c r="F62" s="162"/>
      <c r="G62" s="162"/>
    </row>
    <row r="63" spans="1:5" ht="53.25" customHeight="1" thickBot="1">
      <c r="A63" s="298"/>
      <c r="B63" s="276">
        <v>966</v>
      </c>
      <c r="C63" s="178" t="s">
        <v>510</v>
      </c>
      <c r="D63" s="106" t="s">
        <v>511</v>
      </c>
      <c r="E63" s="254">
        <v>4668.1</v>
      </c>
    </row>
    <row r="64" spans="1:5" ht="65.25" customHeight="1" thickBot="1">
      <c r="A64" s="287"/>
      <c r="B64" s="268">
        <v>966</v>
      </c>
      <c r="C64" s="170" t="s">
        <v>512</v>
      </c>
      <c r="D64" s="105" t="s">
        <v>513</v>
      </c>
      <c r="E64" s="254">
        <v>7.8</v>
      </c>
    </row>
    <row r="65" spans="1:5" s="379" customFormat="1" ht="41.25" customHeight="1" thickBot="1">
      <c r="A65" s="302" t="s">
        <v>439</v>
      </c>
      <c r="B65" s="303" t="s">
        <v>326</v>
      </c>
      <c r="C65" s="378" t="s">
        <v>514</v>
      </c>
      <c r="D65" s="305" t="s">
        <v>515</v>
      </c>
      <c r="E65" s="306">
        <f>E66</f>
        <v>8955.8</v>
      </c>
    </row>
    <row r="66" spans="1:5" ht="43.5" customHeight="1" thickBot="1">
      <c r="A66" s="297" t="s">
        <v>643</v>
      </c>
      <c r="B66" s="275" t="s">
        <v>326</v>
      </c>
      <c r="C66" s="177" t="s">
        <v>516</v>
      </c>
      <c r="D66" s="149" t="s">
        <v>517</v>
      </c>
      <c r="E66" s="262">
        <f>E67+E68</f>
        <v>8955.8</v>
      </c>
    </row>
    <row r="67" spans="1:7" ht="32.25" customHeight="1" thickBot="1">
      <c r="A67" s="290"/>
      <c r="B67" s="270">
        <v>966</v>
      </c>
      <c r="C67" s="177" t="s">
        <v>518</v>
      </c>
      <c r="D67" s="107" t="s">
        <v>519</v>
      </c>
      <c r="E67" s="263">
        <f>6709.2-958.4</f>
        <v>5750.8</v>
      </c>
      <c r="F67" s="480">
        <f>E67-G67</f>
        <v>0</v>
      </c>
      <c r="G67" s="245">
        <v>5750.8</v>
      </c>
    </row>
    <row r="68" spans="1:7" ht="31.5" customHeight="1" thickBot="1">
      <c r="A68" s="298"/>
      <c r="B68" s="276">
        <v>966</v>
      </c>
      <c r="C68" s="178" t="s">
        <v>520</v>
      </c>
      <c r="D68" s="106" t="s">
        <v>521</v>
      </c>
      <c r="E68" s="254">
        <f>4378.3-1173.3</f>
        <v>3205</v>
      </c>
      <c r="F68" s="480">
        <f>E68-G68</f>
        <v>0</v>
      </c>
      <c r="G68" s="245">
        <v>3205</v>
      </c>
    </row>
    <row r="69" spans="1:5" ht="95.25" customHeight="1" hidden="1" thickBot="1">
      <c r="A69" s="299">
        <v>2</v>
      </c>
      <c r="B69" s="277"/>
      <c r="C69" s="179" t="s">
        <v>162</v>
      </c>
      <c r="D69" s="180" t="s">
        <v>161</v>
      </c>
      <c r="E69" s="264">
        <v>0</v>
      </c>
    </row>
    <row r="70" spans="1:5" ht="109.5" customHeight="1" hidden="1" thickBot="1">
      <c r="A70" s="300"/>
      <c r="B70" s="278"/>
      <c r="C70" s="170" t="s">
        <v>160</v>
      </c>
      <c r="D70" s="105" t="s">
        <v>159</v>
      </c>
      <c r="E70" s="254">
        <v>0</v>
      </c>
    </row>
    <row r="71" spans="1:5" ht="85.5" customHeight="1" hidden="1" thickBot="1">
      <c r="A71" s="299">
        <v>3</v>
      </c>
      <c r="B71" s="277"/>
      <c r="C71" s="179" t="s">
        <v>158</v>
      </c>
      <c r="D71" s="180" t="s">
        <v>157</v>
      </c>
      <c r="E71" s="264">
        <v>0</v>
      </c>
    </row>
    <row r="72" spans="1:5" ht="39" customHeight="1" hidden="1" thickBot="1">
      <c r="A72" s="288"/>
      <c r="B72" s="268"/>
      <c r="C72" s="170" t="s">
        <v>156</v>
      </c>
      <c r="D72" s="105" t="s">
        <v>155</v>
      </c>
      <c r="E72" s="255">
        <v>0</v>
      </c>
    </row>
    <row r="73" spans="1:5" ht="35.25" customHeight="1" hidden="1" thickBot="1">
      <c r="A73" s="299">
        <v>4</v>
      </c>
      <c r="B73" s="277"/>
      <c r="C73" s="179" t="s">
        <v>154</v>
      </c>
      <c r="D73" s="180" t="s">
        <v>153</v>
      </c>
      <c r="E73" s="264">
        <v>0</v>
      </c>
    </row>
    <row r="74" spans="1:5" ht="34.5" customHeight="1" hidden="1" thickBot="1">
      <c r="A74" s="289"/>
      <c r="B74" s="269"/>
      <c r="C74" s="170" t="s">
        <v>152</v>
      </c>
      <c r="D74" s="105" t="s">
        <v>151</v>
      </c>
      <c r="E74" s="255">
        <v>0</v>
      </c>
    </row>
    <row r="75" spans="1:5" ht="95.25" customHeight="1" hidden="1" thickBot="1">
      <c r="A75" s="299">
        <v>2</v>
      </c>
      <c r="B75" s="277"/>
      <c r="C75" s="179" t="s">
        <v>162</v>
      </c>
      <c r="D75" s="180" t="s">
        <v>161</v>
      </c>
      <c r="E75" s="264">
        <v>0</v>
      </c>
    </row>
    <row r="76" spans="1:5" ht="109.5" customHeight="1" hidden="1" thickBot="1">
      <c r="A76" s="300"/>
      <c r="B76" s="278"/>
      <c r="C76" s="170" t="s">
        <v>160</v>
      </c>
      <c r="D76" s="105" t="s">
        <v>159</v>
      </c>
      <c r="E76" s="254">
        <v>0</v>
      </c>
    </row>
    <row r="77" spans="1:5" ht="85.5" customHeight="1" hidden="1" thickBot="1">
      <c r="A77" s="299">
        <v>3</v>
      </c>
      <c r="B77" s="277"/>
      <c r="C77" s="179" t="s">
        <v>158</v>
      </c>
      <c r="D77" s="180" t="s">
        <v>157</v>
      </c>
      <c r="E77" s="264">
        <v>0</v>
      </c>
    </row>
    <row r="78" spans="1:5" ht="39" customHeight="1" hidden="1" thickBot="1">
      <c r="A78" s="288"/>
      <c r="B78" s="268"/>
      <c r="C78" s="170" t="s">
        <v>156</v>
      </c>
      <c r="D78" s="105" t="s">
        <v>155</v>
      </c>
      <c r="E78" s="255">
        <v>0</v>
      </c>
    </row>
    <row r="79" spans="1:5" ht="35.25" customHeight="1" hidden="1" thickBot="1">
      <c r="A79" s="299">
        <v>4</v>
      </c>
      <c r="B79" s="277"/>
      <c r="C79" s="179" t="s">
        <v>154</v>
      </c>
      <c r="D79" s="180" t="s">
        <v>153</v>
      </c>
      <c r="E79" s="264">
        <v>0</v>
      </c>
    </row>
    <row r="80" spans="1:5" ht="34.5" customHeight="1" hidden="1" thickBot="1">
      <c r="A80" s="289"/>
      <c r="B80" s="269"/>
      <c r="C80" s="170" t="s">
        <v>152</v>
      </c>
      <c r="D80" s="105" t="s">
        <v>151</v>
      </c>
      <c r="E80" s="255">
        <v>0</v>
      </c>
    </row>
    <row r="81" spans="1:5" ht="15" thickBot="1">
      <c r="A81" s="301"/>
      <c r="B81" s="279"/>
      <c r="C81" s="181"/>
      <c r="D81" s="181" t="s">
        <v>150</v>
      </c>
      <c r="E81" s="265">
        <f>E13+E50</f>
        <v>145617</v>
      </c>
    </row>
    <row r="82" ht="12.75">
      <c r="E82" s="249">
        <v>145230.4</v>
      </c>
    </row>
    <row r="83" spans="5:6" ht="12.75">
      <c r="E83" s="249">
        <f>E81-E82</f>
        <v>386.6</v>
      </c>
      <c r="F83" s="249"/>
    </row>
  </sheetData>
  <sheetProtection/>
  <mergeCells count="12">
    <mergeCell ref="D2:E2"/>
    <mergeCell ref="D3:E3"/>
    <mergeCell ref="A11:A12"/>
    <mergeCell ref="D11:D12"/>
    <mergeCell ref="C28:C29"/>
    <mergeCell ref="E28:E29"/>
    <mergeCell ref="A28:A29"/>
    <mergeCell ref="D28:D29"/>
    <mergeCell ref="A8:E8"/>
    <mergeCell ref="A7:E7"/>
    <mergeCell ref="A9:E9"/>
    <mergeCell ref="B11:C12"/>
  </mergeCells>
  <printOptions horizontalCentered="1"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8"/>
  <sheetViews>
    <sheetView view="pageBreakPreview" zoomScale="120" zoomScaleSheetLayoutView="120" zoomScalePageLayoutView="0" workbookViewId="0" topLeftCell="A1">
      <selection activeCell="K4" sqref="K4"/>
    </sheetView>
  </sheetViews>
  <sheetFormatPr defaultColWidth="9.00390625" defaultRowHeight="12.75"/>
  <cols>
    <col min="1" max="1" width="6.75390625" style="0" customWidth="1"/>
    <col min="2" max="2" width="41.875" style="0" customWidth="1"/>
    <col min="3" max="3" width="6.125" style="0" customWidth="1"/>
    <col min="4" max="4" width="9.125" style="0" customWidth="1"/>
    <col min="5" max="5" width="10.75390625" style="0" customWidth="1"/>
    <col min="6" max="6" width="6.50390625" style="0" customWidth="1"/>
    <col min="7" max="7" width="6.50390625" style="0" hidden="1" customWidth="1"/>
    <col min="8" max="8" width="14.50390625" style="389" customWidth="1"/>
    <col min="9" max="9" width="13.50390625" style="0" customWidth="1"/>
    <col min="11" max="11" width="17.75390625" style="0" customWidth="1"/>
  </cols>
  <sheetData>
    <row r="1" spans="1:9" ht="12.75">
      <c r="A1" s="79"/>
      <c r="B1" s="79"/>
      <c r="C1" s="79"/>
      <c r="D1" s="386"/>
      <c r="E1" s="381"/>
      <c r="F1" s="381"/>
      <c r="G1" s="381"/>
      <c r="H1" s="387" t="s">
        <v>528</v>
      </c>
      <c r="I1" s="381"/>
    </row>
    <row r="2" spans="1:9" ht="13.5" customHeight="1">
      <c r="A2" s="79"/>
      <c r="B2" s="499" t="s">
        <v>671</v>
      </c>
      <c r="C2" s="499"/>
      <c r="D2" s="499"/>
      <c r="E2" s="499"/>
      <c r="F2" s="499"/>
      <c r="G2" s="499"/>
      <c r="H2" s="499"/>
      <c r="I2" s="479"/>
    </row>
    <row r="3" spans="1:9" ht="62.25" customHeight="1">
      <c r="A3" s="83"/>
      <c r="B3" s="499" t="s">
        <v>663</v>
      </c>
      <c r="C3" s="499"/>
      <c r="D3" s="499"/>
      <c r="E3" s="499"/>
      <c r="F3" s="499"/>
      <c r="G3" s="499"/>
      <c r="H3" s="499"/>
      <c r="I3" s="381"/>
    </row>
    <row r="4" spans="1:7" ht="12.75">
      <c r="A4" s="83"/>
      <c r="B4" s="117"/>
      <c r="C4" s="118"/>
      <c r="D4" s="116"/>
      <c r="E4" s="115"/>
      <c r="F4" s="115"/>
      <c r="G4" s="115"/>
    </row>
    <row r="5" spans="1:8" ht="13.5">
      <c r="A5" s="83"/>
      <c r="B5" s="88"/>
      <c r="C5" s="79"/>
      <c r="D5" s="10"/>
      <c r="H5" s="221"/>
    </row>
    <row r="6" spans="1:8" s="381" customFormat="1" ht="12.75">
      <c r="A6" s="83"/>
      <c r="B6" s="2"/>
      <c r="C6" s="380" t="s">
        <v>149</v>
      </c>
      <c r="D6" s="90"/>
      <c r="E6" s="80"/>
      <c r="F6" s="80"/>
      <c r="G6" s="80"/>
      <c r="H6" s="222"/>
    </row>
    <row r="7" spans="1:10" ht="12">
      <c r="A7" s="500" t="s">
        <v>618</v>
      </c>
      <c r="B7" s="500"/>
      <c r="C7" s="500"/>
      <c r="D7" s="500"/>
      <c r="E7" s="500"/>
      <c r="F7" s="500"/>
      <c r="G7" s="500"/>
      <c r="H7" s="500"/>
      <c r="I7" s="369"/>
      <c r="J7" s="369"/>
    </row>
    <row r="8" spans="1:8" ht="12">
      <c r="A8" s="382"/>
      <c r="B8" s="383"/>
      <c r="C8" s="82" t="s">
        <v>619</v>
      </c>
      <c r="D8" s="383"/>
      <c r="E8" s="384"/>
      <c r="F8" s="384"/>
      <c r="G8" s="384"/>
      <c r="H8" s="390"/>
    </row>
    <row r="9" spans="1:16" ht="39" customHeight="1" thickBot="1">
      <c r="A9" s="14" t="s">
        <v>60</v>
      </c>
      <c r="B9" s="3" t="s">
        <v>61</v>
      </c>
      <c r="C9" s="20" t="s">
        <v>62</v>
      </c>
      <c r="D9" s="14" t="s">
        <v>125</v>
      </c>
      <c r="E9" s="50" t="s">
        <v>63</v>
      </c>
      <c r="F9" s="20" t="s">
        <v>126</v>
      </c>
      <c r="G9" s="20" t="s">
        <v>128</v>
      </c>
      <c r="H9" s="391" t="s">
        <v>127</v>
      </c>
      <c r="L9" s="96"/>
      <c r="N9" s="96"/>
      <c r="P9" s="96"/>
    </row>
    <row r="10" spans="1:8" ht="34.5" customHeight="1" thickBot="1">
      <c r="A10" s="449"/>
      <c r="B10" s="454" t="s">
        <v>585</v>
      </c>
      <c r="C10" s="451" t="s">
        <v>67</v>
      </c>
      <c r="D10" s="452"/>
      <c r="E10" s="452"/>
      <c r="F10" s="451"/>
      <c r="G10" s="451"/>
      <c r="H10" s="453">
        <f>H11</f>
        <v>4662.1</v>
      </c>
    </row>
    <row r="11" spans="1:8" ht="12.75" thickBot="1">
      <c r="A11" s="440" t="s">
        <v>0</v>
      </c>
      <c r="B11" s="441" t="s">
        <v>1</v>
      </c>
      <c r="C11" s="442">
        <v>928</v>
      </c>
      <c r="D11" s="440" t="s">
        <v>65</v>
      </c>
      <c r="E11" s="440"/>
      <c r="F11" s="442"/>
      <c r="G11" s="442"/>
      <c r="H11" s="443">
        <f>H12+H15</f>
        <v>4662.1</v>
      </c>
    </row>
    <row r="12" spans="1:8" ht="28.5" customHeight="1" thickBot="1">
      <c r="A12" s="311" t="s">
        <v>2</v>
      </c>
      <c r="B12" s="312" t="s">
        <v>3</v>
      </c>
      <c r="C12" s="318">
        <v>928</v>
      </c>
      <c r="D12" s="319" t="s">
        <v>64</v>
      </c>
      <c r="E12" s="319"/>
      <c r="F12" s="318"/>
      <c r="G12" s="318"/>
      <c r="H12" s="399">
        <f>H13</f>
        <v>1383</v>
      </c>
    </row>
    <row r="13" spans="1:8" ht="12.75" thickBot="1">
      <c r="A13" s="414" t="s">
        <v>4</v>
      </c>
      <c r="B13" s="415" t="s">
        <v>5</v>
      </c>
      <c r="C13" s="416">
        <v>928</v>
      </c>
      <c r="D13" s="417" t="s">
        <v>64</v>
      </c>
      <c r="E13" s="417" t="s">
        <v>104</v>
      </c>
      <c r="F13" s="416"/>
      <c r="G13" s="416"/>
      <c r="H13" s="418">
        <f>H14</f>
        <v>1383</v>
      </c>
    </row>
    <row r="14" spans="1:8" ht="48" customHeight="1" thickBot="1">
      <c r="A14" s="15" t="s">
        <v>86</v>
      </c>
      <c r="B14" s="18" t="s">
        <v>85</v>
      </c>
      <c r="C14" s="21">
        <v>928</v>
      </c>
      <c r="D14" s="15" t="s">
        <v>64</v>
      </c>
      <c r="E14" s="48" t="s">
        <v>104</v>
      </c>
      <c r="F14" s="21">
        <v>100</v>
      </c>
      <c r="G14" s="21" t="s">
        <v>67</v>
      </c>
      <c r="H14" s="226">
        <f>'ассигнов 3'!H15</f>
        <v>1383</v>
      </c>
    </row>
    <row r="15" spans="1:8" ht="35.25" customHeight="1" thickBot="1">
      <c r="A15" s="311" t="s">
        <v>7</v>
      </c>
      <c r="B15" s="326" t="s">
        <v>8</v>
      </c>
      <c r="C15" s="318">
        <v>928</v>
      </c>
      <c r="D15" s="319" t="s">
        <v>66</v>
      </c>
      <c r="E15" s="319"/>
      <c r="F15" s="318"/>
      <c r="G15" s="318"/>
      <c r="H15" s="399">
        <f>H16+H18+H23</f>
        <v>3279.1</v>
      </c>
    </row>
    <row r="16" spans="1:8" ht="30" customHeight="1" thickBot="1">
      <c r="A16" s="414" t="s">
        <v>83</v>
      </c>
      <c r="B16" s="419" t="s">
        <v>10</v>
      </c>
      <c r="C16" s="416">
        <v>928</v>
      </c>
      <c r="D16" s="417" t="s">
        <v>66</v>
      </c>
      <c r="E16" s="417" t="s">
        <v>105</v>
      </c>
      <c r="F16" s="416"/>
      <c r="G16" s="416"/>
      <c r="H16" s="418">
        <f>H17</f>
        <v>228.6</v>
      </c>
    </row>
    <row r="17" spans="1:8" ht="47.25" customHeight="1" thickBot="1">
      <c r="A17" s="15" t="s">
        <v>87</v>
      </c>
      <c r="B17" s="4" t="s">
        <v>85</v>
      </c>
      <c r="C17" s="21">
        <v>928</v>
      </c>
      <c r="D17" s="15" t="s">
        <v>66</v>
      </c>
      <c r="E17" s="48" t="s">
        <v>105</v>
      </c>
      <c r="F17" s="21">
        <v>100</v>
      </c>
      <c r="G17" s="21"/>
      <c r="H17" s="226">
        <f>'ассигнов 3'!H19</f>
        <v>228.6</v>
      </c>
    </row>
    <row r="18" spans="1:8" ht="21" thickBot="1">
      <c r="A18" s="414" t="s">
        <v>9</v>
      </c>
      <c r="B18" s="419" t="s">
        <v>467</v>
      </c>
      <c r="C18" s="416">
        <v>928</v>
      </c>
      <c r="D18" s="417" t="s">
        <v>66</v>
      </c>
      <c r="E18" s="417" t="s">
        <v>107</v>
      </c>
      <c r="F18" s="416"/>
      <c r="G18" s="416"/>
      <c r="H18" s="418">
        <f>H19+H21+H22</f>
        <v>2954.4</v>
      </c>
    </row>
    <row r="19" spans="1:8" ht="47.25" customHeight="1">
      <c r="A19" s="15" t="s">
        <v>11</v>
      </c>
      <c r="B19" s="4" t="s">
        <v>85</v>
      </c>
      <c r="C19" s="21">
        <v>928</v>
      </c>
      <c r="D19" s="15" t="s">
        <v>66</v>
      </c>
      <c r="E19" s="48" t="s">
        <v>107</v>
      </c>
      <c r="F19" s="21">
        <v>100</v>
      </c>
      <c r="G19" s="21"/>
      <c r="H19" s="226">
        <f>'ассигнов 3'!H22</f>
        <v>2528.5</v>
      </c>
    </row>
    <row r="20" spans="1:8" ht="21" hidden="1">
      <c r="A20" s="15"/>
      <c r="B20" s="19" t="s">
        <v>6</v>
      </c>
      <c r="C20" s="21">
        <v>928</v>
      </c>
      <c r="D20" s="15" t="s">
        <v>66</v>
      </c>
      <c r="E20" s="1" t="s">
        <v>107</v>
      </c>
      <c r="F20" s="21">
        <v>120</v>
      </c>
      <c r="G20" s="21"/>
      <c r="H20" s="226">
        <f>'ассигнов 3'!H23</f>
        <v>2528.5</v>
      </c>
    </row>
    <row r="21" spans="1:8" ht="26.25" customHeight="1">
      <c r="A21" s="16" t="s">
        <v>395</v>
      </c>
      <c r="B21" s="74" t="s">
        <v>394</v>
      </c>
      <c r="C21" s="22">
        <v>928</v>
      </c>
      <c r="D21" s="16" t="s">
        <v>66</v>
      </c>
      <c r="E21" s="8" t="s">
        <v>107</v>
      </c>
      <c r="F21" s="22">
        <v>200</v>
      </c>
      <c r="G21" s="22"/>
      <c r="H21" s="228">
        <f>'ассигнов 3'!H24</f>
        <v>422.9</v>
      </c>
    </row>
    <row r="22" spans="1:8" ht="12.75" thickBot="1">
      <c r="A22" s="15" t="s">
        <v>123</v>
      </c>
      <c r="B22" s="4" t="s">
        <v>89</v>
      </c>
      <c r="C22" s="21">
        <v>928</v>
      </c>
      <c r="D22" s="15" t="s">
        <v>66</v>
      </c>
      <c r="E22" s="52" t="s">
        <v>107</v>
      </c>
      <c r="F22" s="21">
        <v>800</v>
      </c>
      <c r="G22" s="21"/>
      <c r="H22" s="226">
        <f>'ассигнов 3'!H27</f>
        <v>3</v>
      </c>
    </row>
    <row r="23" spans="1:8" ht="12.75" thickBot="1">
      <c r="A23" s="414" t="s">
        <v>84</v>
      </c>
      <c r="B23" s="419" t="s">
        <v>13</v>
      </c>
      <c r="C23" s="416">
        <v>928</v>
      </c>
      <c r="D23" s="417" t="s">
        <v>66</v>
      </c>
      <c r="E23" s="417" t="s">
        <v>106</v>
      </c>
      <c r="F23" s="416"/>
      <c r="G23" s="416"/>
      <c r="H23" s="418">
        <f>H24</f>
        <v>96.1</v>
      </c>
    </row>
    <row r="24" spans="1:8" ht="12.75" thickBot="1">
      <c r="A24" s="15" t="s">
        <v>123</v>
      </c>
      <c r="B24" s="4" t="s">
        <v>89</v>
      </c>
      <c r="C24" s="21">
        <v>928</v>
      </c>
      <c r="D24" s="15" t="s">
        <v>66</v>
      </c>
      <c r="E24" s="52" t="s">
        <v>106</v>
      </c>
      <c r="F24" s="21">
        <v>800</v>
      </c>
      <c r="G24" s="21"/>
      <c r="H24" s="226">
        <f>'ассигнов 3'!H29</f>
        <v>96.1</v>
      </c>
    </row>
    <row r="25" spans="1:8" ht="12.75" hidden="1" thickBot="1">
      <c r="A25" s="15"/>
      <c r="B25" s="7" t="s">
        <v>14</v>
      </c>
      <c r="C25" s="21">
        <v>928</v>
      </c>
      <c r="D25" s="15" t="s">
        <v>66</v>
      </c>
      <c r="E25" s="1" t="s">
        <v>106</v>
      </c>
      <c r="F25" s="21">
        <v>850</v>
      </c>
      <c r="G25" s="21"/>
      <c r="H25" s="226">
        <f>H26</f>
        <v>74.3</v>
      </c>
    </row>
    <row r="26" spans="1:8" ht="12.75" hidden="1" thickBot="1">
      <c r="A26" s="15"/>
      <c r="B26" s="91" t="s">
        <v>124</v>
      </c>
      <c r="C26" s="21">
        <v>928</v>
      </c>
      <c r="D26" s="15" t="s">
        <v>66</v>
      </c>
      <c r="E26" s="1" t="s">
        <v>106</v>
      </c>
      <c r="F26" s="21">
        <v>853</v>
      </c>
      <c r="G26" s="21"/>
      <c r="H26" s="226">
        <f>H27</f>
        <v>74.3</v>
      </c>
    </row>
    <row r="27" spans="1:8" ht="12.75" hidden="1" thickBot="1">
      <c r="A27" s="15"/>
      <c r="B27" s="77" t="s">
        <v>120</v>
      </c>
      <c r="C27" s="21">
        <v>928</v>
      </c>
      <c r="D27" s="15" t="s">
        <v>66</v>
      </c>
      <c r="E27" s="1" t="s">
        <v>106</v>
      </c>
      <c r="F27" s="21">
        <v>853</v>
      </c>
      <c r="G27" s="21">
        <v>290</v>
      </c>
      <c r="H27" s="226">
        <v>74.3</v>
      </c>
    </row>
    <row r="28" spans="1:8" ht="47.25" customHeight="1" thickBot="1">
      <c r="A28" s="449"/>
      <c r="B28" s="450" t="s">
        <v>588</v>
      </c>
      <c r="C28" s="451"/>
      <c r="D28" s="452"/>
      <c r="E28" s="452"/>
      <c r="F28" s="451"/>
      <c r="G28" s="451"/>
      <c r="H28" s="453">
        <f>H29</f>
        <v>5263.8</v>
      </c>
    </row>
    <row r="29" spans="1:12" s="76" customFormat="1" ht="18" customHeight="1" thickBot="1">
      <c r="A29" s="318" t="s">
        <v>200</v>
      </c>
      <c r="B29" s="326" t="s">
        <v>469</v>
      </c>
      <c r="C29" s="318">
        <v>914</v>
      </c>
      <c r="D29" s="319" t="s">
        <v>346</v>
      </c>
      <c r="E29" s="319"/>
      <c r="F29" s="318"/>
      <c r="G29" s="318"/>
      <c r="H29" s="399">
        <f>H30+H33</f>
        <v>5263.8</v>
      </c>
      <c r="I29" s="89"/>
      <c r="J29"/>
      <c r="K29"/>
      <c r="L29"/>
    </row>
    <row r="30" spans="1:12" s="76" customFormat="1" ht="21" customHeight="1" thickBot="1">
      <c r="A30" s="421" t="s">
        <v>437</v>
      </c>
      <c r="B30" s="422" t="s">
        <v>349</v>
      </c>
      <c r="C30" s="416">
        <v>914</v>
      </c>
      <c r="D30" s="417" t="s">
        <v>346</v>
      </c>
      <c r="E30" s="417" t="s">
        <v>347</v>
      </c>
      <c r="F30" s="416"/>
      <c r="G30" s="416"/>
      <c r="H30" s="418">
        <f>H31+H32</f>
        <v>4135.1</v>
      </c>
      <c r="I30" s="89"/>
      <c r="J30"/>
      <c r="K30"/>
      <c r="L30"/>
    </row>
    <row r="31" spans="1:10" ht="23.25" customHeight="1" thickBot="1">
      <c r="A31" s="8" t="s">
        <v>438</v>
      </c>
      <c r="B31" s="74" t="s">
        <v>394</v>
      </c>
      <c r="C31" s="26">
        <v>914</v>
      </c>
      <c r="D31" s="1" t="s">
        <v>346</v>
      </c>
      <c r="E31" s="8" t="s">
        <v>347</v>
      </c>
      <c r="F31" s="26">
        <v>200</v>
      </c>
      <c r="G31" s="26"/>
      <c r="H31" s="231">
        <f>'ассигнов 3'!H50</f>
        <v>2258.4</v>
      </c>
      <c r="J31" s="217"/>
    </row>
    <row r="32" spans="1:12" s="76" customFormat="1" ht="12.75" thickBot="1">
      <c r="A32" s="78" t="s">
        <v>477</v>
      </c>
      <c r="B32" s="9" t="s">
        <v>89</v>
      </c>
      <c r="C32" s="147">
        <v>914</v>
      </c>
      <c r="D32" s="78" t="s">
        <v>346</v>
      </c>
      <c r="E32" s="51" t="s">
        <v>347</v>
      </c>
      <c r="F32" s="147">
        <v>800</v>
      </c>
      <c r="G32" s="147"/>
      <c r="H32" s="231">
        <f>'ассигнов 3'!H52</f>
        <v>1876.7</v>
      </c>
      <c r="I32" s="89"/>
      <c r="J32"/>
      <c r="K32"/>
      <c r="L32"/>
    </row>
    <row r="33" spans="1:12" s="76" customFormat="1" ht="16.5" customHeight="1" thickBot="1">
      <c r="A33" s="421" t="s">
        <v>439</v>
      </c>
      <c r="B33" s="422" t="s">
        <v>350</v>
      </c>
      <c r="C33" s="416">
        <v>914</v>
      </c>
      <c r="D33" s="417" t="s">
        <v>346</v>
      </c>
      <c r="E33" s="417" t="s">
        <v>348</v>
      </c>
      <c r="F33" s="416"/>
      <c r="G33" s="416"/>
      <c r="H33" s="418">
        <f>H35+H34</f>
        <v>1128.7</v>
      </c>
      <c r="I33" s="89"/>
      <c r="J33"/>
      <c r="K33"/>
      <c r="L33"/>
    </row>
    <row r="34" spans="1:12" s="76" customFormat="1" ht="24" customHeight="1" thickBot="1">
      <c r="A34" s="78" t="s">
        <v>643</v>
      </c>
      <c r="B34" s="9" t="str">
        <f>'ассигнов 3'!B50</f>
        <v>Закупка товаров, работ и услуг для обеспечения государственных (муниципальных) нужд</v>
      </c>
      <c r="C34" s="147">
        <v>914</v>
      </c>
      <c r="D34" s="78" t="s">
        <v>346</v>
      </c>
      <c r="E34" s="48" t="s">
        <v>348</v>
      </c>
      <c r="F34" s="147">
        <v>200</v>
      </c>
      <c r="G34" s="147"/>
      <c r="H34" s="226">
        <f>'ассигнов 3'!H57</f>
        <v>379.3</v>
      </c>
      <c r="I34" s="89"/>
      <c r="J34"/>
      <c r="K34"/>
      <c r="L34"/>
    </row>
    <row r="35" spans="1:12" s="76" customFormat="1" ht="15.75" customHeight="1" thickBot="1">
      <c r="A35" s="78" t="s">
        <v>440</v>
      </c>
      <c r="B35" s="9" t="s">
        <v>89</v>
      </c>
      <c r="C35" s="147">
        <v>914</v>
      </c>
      <c r="D35" s="78" t="s">
        <v>346</v>
      </c>
      <c r="E35" s="48" t="s">
        <v>348</v>
      </c>
      <c r="F35" s="147">
        <v>800</v>
      </c>
      <c r="G35" s="147"/>
      <c r="H35" s="226">
        <f>'ассигнов 3'!H58</f>
        <v>749.4</v>
      </c>
      <c r="I35" s="89"/>
      <c r="J35"/>
      <c r="K35"/>
      <c r="L35"/>
    </row>
    <row r="36" spans="1:8" ht="36" customHeight="1" thickBot="1">
      <c r="A36" s="449"/>
      <c r="B36" s="450" t="s">
        <v>589</v>
      </c>
      <c r="C36" s="451"/>
      <c r="D36" s="452"/>
      <c r="E36" s="452"/>
      <c r="F36" s="451"/>
      <c r="G36" s="451"/>
      <c r="H36" s="453">
        <f>H37+H73+H84+H105+H125+H134+H150+H160</f>
        <v>151761.7</v>
      </c>
    </row>
    <row r="37" spans="1:8" ht="12.75" thickBot="1">
      <c r="A37" s="429" t="s">
        <v>130</v>
      </c>
      <c r="B37" s="430" t="s">
        <v>1</v>
      </c>
      <c r="C37" s="431">
        <v>966</v>
      </c>
      <c r="D37" s="432" t="s">
        <v>65</v>
      </c>
      <c r="E37" s="432"/>
      <c r="F37" s="431"/>
      <c r="G37" s="431"/>
      <c r="H37" s="433">
        <f>H38+H55+H60</f>
        <v>31057.5</v>
      </c>
    </row>
    <row r="38" spans="1:8" ht="37.5" customHeight="1" thickBot="1">
      <c r="A38" s="311" t="s">
        <v>15</v>
      </c>
      <c r="B38" s="326" t="s">
        <v>16</v>
      </c>
      <c r="C38" s="318">
        <v>966</v>
      </c>
      <c r="D38" s="319" t="s">
        <v>69</v>
      </c>
      <c r="E38" s="319"/>
      <c r="F38" s="318"/>
      <c r="G38" s="318"/>
      <c r="H38" s="399">
        <f>H39+H42+H50</f>
        <v>25203.9</v>
      </c>
    </row>
    <row r="39" spans="1:8" ht="12" hidden="1">
      <c r="A39" s="57" t="s">
        <v>17</v>
      </c>
      <c r="B39" s="58" t="s">
        <v>18</v>
      </c>
      <c r="C39" s="59">
        <v>966</v>
      </c>
      <c r="D39" s="60" t="s">
        <v>69</v>
      </c>
      <c r="E39" s="60" t="s">
        <v>108</v>
      </c>
      <c r="F39" s="59"/>
      <c r="G39" s="59"/>
      <c r="H39" s="392">
        <f>H40</f>
        <v>0</v>
      </c>
    </row>
    <row r="40" spans="1:11" ht="42" hidden="1" thickBot="1">
      <c r="A40" s="16" t="s">
        <v>19</v>
      </c>
      <c r="B40" s="5" t="s">
        <v>85</v>
      </c>
      <c r="C40" s="26">
        <v>966</v>
      </c>
      <c r="D40" s="1" t="s">
        <v>69</v>
      </c>
      <c r="E40" s="1" t="s">
        <v>108</v>
      </c>
      <c r="F40" s="26">
        <v>100</v>
      </c>
      <c r="G40" s="26"/>
      <c r="H40" s="228">
        <f>H41</f>
        <v>0</v>
      </c>
      <c r="K40" s="96"/>
    </row>
    <row r="41" spans="1:8" ht="21" hidden="1" thickBot="1">
      <c r="A41" s="16"/>
      <c r="B41" s="19" t="s">
        <v>6</v>
      </c>
      <c r="C41" s="26">
        <v>966</v>
      </c>
      <c r="D41" s="1" t="s">
        <v>69</v>
      </c>
      <c r="E41" s="8" t="s">
        <v>108</v>
      </c>
      <c r="F41" s="26">
        <v>120</v>
      </c>
      <c r="G41" s="26"/>
      <c r="H41" s="228">
        <f>'ассигнов 3'!H34</f>
        <v>0</v>
      </c>
    </row>
    <row r="42" spans="1:8" ht="26.25" customHeight="1" thickBot="1">
      <c r="A42" s="414" t="s">
        <v>17</v>
      </c>
      <c r="B42" s="419" t="s">
        <v>590</v>
      </c>
      <c r="C42" s="416">
        <v>966</v>
      </c>
      <c r="D42" s="417" t="s">
        <v>69</v>
      </c>
      <c r="E42" s="417" t="s">
        <v>109</v>
      </c>
      <c r="F42" s="416"/>
      <c r="G42" s="416"/>
      <c r="H42" s="418">
        <f>H43+H45+H47</f>
        <v>20535.8</v>
      </c>
    </row>
    <row r="43" spans="1:8" ht="55.5" customHeight="1">
      <c r="A43" s="16" t="s">
        <v>19</v>
      </c>
      <c r="B43" s="69" t="s">
        <v>85</v>
      </c>
      <c r="C43" s="39">
        <v>966</v>
      </c>
      <c r="D43" s="40" t="s">
        <v>69</v>
      </c>
      <c r="E43" s="51" t="s">
        <v>109</v>
      </c>
      <c r="F43" s="39">
        <v>100</v>
      </c>
      <c r="G43" s="39"/>
      <c r="H43" s="230">
        <f>H44</f>
        <v>18127.6</v>
      </c>
    </row>
    <row r="44" spans="1:8" ht="12" customHeight="1" hidden="1">
      <c r="A44" s="16"/>
      <c r="B44" s="19" t="s">
        <v>6</v>
      </c>
      <c r="C44" s="26">
        <v>966</v>
      </c>
      <c r="D44" s="1" t="s">
        <v>69</v>
      </c>
      <c r="E44" s="1" t="s">
        <v>109</v>
      </c>
      <c r="F44" s="26">
        <v>120</v>
      </c>
      <c r="G44" s="26"/>
      <c r="H44" s="228">
        <f>'ассигнов 3'!H37</f>
        <v>18127.6</v>
      </c>
    </row>
    <row r="45" spans="1:11" ht="25.5" customHeight="1">
      <c r="A45" s="16" t="s">
        <v>646</v>
      </c>
      <c r="B45" s="74" t="s">
        <v>394</v>
      </c>
      <c r="C45" s="26">
        <v>966</v>
      </c>
      <c r="D45" s="16" t="s">
        <v>69</v>
      </c>
      <c r="E45" s="1" t="s">
        <v>109</v>
      </c>
      <c r="F45" s="22">
        <v>200</v>
      </c>
      <c r="G45" s="22"/>
      <c r="H45" s="228">
        <f>'ассигнов 3'!H38</f>
        <v>2404.2</v>
      </c>
      <c r="K45" s="389">
        <f>H45+H53+H82+H87+H89+H92+H94+H97+H108+H112+H114+H116+H118+H120+H122+H124+H128+H130+H153+H163</f>
        <v>92125.6</v>
      </c>
    </row>
    <row r="46" spans="1:8" ht="21" hidden="1">
      <c r="A46" s="16"/>
      <c r="B46" s="5" t="s">
        <v>88</v>
      </c>
      <c r="C46" s="22">
        <v>966</v>
      </c>
      <c r="D46" s="16" t="s">
        <v>69</v>
      </c>
      <c r="E46" s="1" t="s">
        <v>109</v>
      </c>
      <c r="F46" s="22">
        <v>240</v>
      </c>
      <c r="G46" s="22"/>
      <c r="H46" s="228">
        <v>0</v>
      </c>
    </row>
    <row r="47" spans="1:14" ht="18" customHeight="1" thickBot="1">
      <c r="A47" s="1" t="s">
        <v>647</v>
      </c>
      <c r="B47" s="7" t="s">
        <v>89</v>
      </c>
      <c r="C47" s="26">
        <v>966</v>
      </c>
      <c r="D47" s="1" t="s">
        <v>69</v>
      </c>
      <c r="E47" s="1" t="s">
        <v>109</v>
      </c>
      <c r="F47" s="73">
        <v>800</v>
      </c>
      <c r="G47" s="73"/>
      <c r="H47" s="228">
        <f>'ассигнов 3'!H40</f>
        <v>4</v>
      </c>
      <c r="N47" s="96"/>
    </row>
    <row r="48" spans="1:8" ht="12" hidden="1">
      <c r="A48" s="52"/>
      <c r="B48" s="141" t="s">
        <v>14</v>
      </c>
      <c r="C48" s="119">
        <v>966</v>
      </c>
      <c r="D48" s="53" t="s">
        <v>69</v>
      </c>
      <c r="E48" s="52" t="s">
        <v>109</v>
      </c>
      <c r="F48" s="23">
        <v>850</v>
      </c>
      <c r="G48" s="23"/>
      <c r="H48" s="232">
        <f>'ассигнов 3'!H42</f>
        <v>4</v>
      </c>
    </row>
    <row r="49" spans="1:8" ht="21" hidden="1" thickBot="1">
      <c r="A49" s="1"/>
      <c r="B49" s="5" t="s">
        <v>88</v>
      </c>
      <c r="C49" s="73">
        <v>966</v>
      </c>
      <c r="D49" s="72" t="s">
        <v>69</v>
      </c>
      <c r="E49" s="1" t="s">
        <v>134</v>
      </c>
      <c r="F49" s="73">
        <v>240</v>
      </c>
      <c r="G49" s="73"/>
      <c r="H49" s="228" t="e">
        <f>'ассигнов 3'!#REF!</f>
        <v>#REF!</v>
      </c>
    </row>
    <row r="50" spans="1:8" ht="48" customHeight="1" thickBot="1">
      <c r="A50" s="414" t="s">
        <v>20</v>
      </c>
      <c r="B50" s="420" t="s">
        <v>318</v>
      </c>
      <c r="C50" s="416">
        <v>966</v>
      </c>
      <c r="D50" s="417" t="s">
        <v>69</v>
      </c>
      <c r="E50" s="417" t="s">
        <v>135</v>
      </c>
      <c r="F50" s="416"/>
      <c r="G50" s="416"/>
      <c r="H50" s="418">
        <f>H51+H53</f>
        <v>4668.1</v>
      </c>
    </row>
    <row r="51" spans="1:8" ht="50.25" customHeight="1">
      <c r="A51" s="8" t="s">
        <v>648</v>
      </c>
      <c r="B51" s="9" t="s">
        <v>85</v>
      </c>
      <c r="C51" s="27">
        <v>966</v>
      </c>
      <c r="D51" s="8" t="s">
        <v>69</v>
      </c>
      <c r="E51" s="8" t="s">
        <v>135</v>
      </c>
      <c r="F51" s="27">
        <v>100</v>
      </c>
      <c r="G51" s="27"/>
      <c r="H51" s="226">
        <f>H52</f>
        <v>4314.9</v>
      </c>
    </row>
    <row r="52" spans="1:8" ht="21" hidden="1">
      <c r="A52" s="16"/>
      <c r="B52" s="19" t="s">
        <v>6</v>
      </c>
      <c r="C52" s="26">
        <v>966</v>
      </c>
      <c r="D52" s="8" t="s">
        <v>69</v>
      </c>
      <c r="E52" s="8" t="s">
        <v>135</v>
      </c>
      <c r="F52" s="26">
        <v>120</v>
      </c>
      <c r="G52" s="26"/>
      <c r="H52" s="228">
        <f>'ассигнов 3'!H45</f>
        <v>4314.9</v>
      </c>
    </row>
    <row r="53" spans="1:8" ht="26.25" customHeight="1" thickBot="1">
      <c r="A53" s="8" t="s">
        <v>23</v>
      </c>
      <c r="B53" s="74" t="s">
        <v>394</v>
      </c>
      <c r="C53" s="26">
        <v>966</v>
      </c>
      <c r="D53" s="1" t="s">
        <v>69</v>
      </c>
      <c r="E53" s="8" t="s">
        <v>135</v>
      </c>
      <c r="F53" s="26">
        <v>200</v>
      </c>
      <c r="G53" s="26"/>
      <c r="H53" s="228">
        <f>H54</f>
        <v>353.2</v>
      </c>
    </row>
    <row r="54" spans="1:8" ht="21" hidden="1" thickBot="1">
      <c r="A54" s="8"/>
      <c r="B54" s="5" t="s">
        <v>88</v>
      </c>
      <c r="C54" s="26">
        <v>966</v>
      </c>
      <c r="D54" s="1" t="s">
        <v>69</v>
      </c>
      <c r="E54" s="8" t="s">
        <v>135</v>
      </c>
      <c r="F54" s="26">
        <v>240</v>
      </c>
      <c r="G54" s="26"/>
      <c r="H54" s="228">
        <f>'ассигнов 3'!H47</f>
        <v>353.2</v>
      </c>
    </row>
    <row r="55" spans="1:8" ht="12.75" thickBot="1">
      <c r="A55" s="311" t="s">
        <v>25</v>
      </c>
      <c r="B55" s="326" t="s">
        <v>555</v>
      </c>
      <c r="C55" s="318">
        <v>966</v>
      </c>
      <c r="D55" s="319" t="s">
        <v>70</v>
      </c>
      <c r="E55" s="319"/>
      <c r="F55" s="318"/>
      <c r="G55" s="318"/>
      <c r="H55" s="399">
        <f>H56</f>
        <v>10</v>
      </c>
    </row>
    <row r="56" spans="1:8" ht="12.75" thickBot="1">
      <c r="A56" s="414" t="s">
        <v>79</v>
      </c>
      <c r="B56" s="422" t="s">
        <v>26</v>
      </c>
      <c r="C56" s="416">
        <v>966</v>
      </c>
      <c r="D56" s="417" t="s">
        <v>70</v>
      </c>
      <c r="E56" s="417" t="s">
        <v>110</v>
      </c>
      <c r="F56" s="416"/>
      <c r="G56" s="416"/>
      <c r="H56" s="418">
        <f>H57</f>
        <v>10</v>
      </c>
    </row>
    <row r="57" spans="1:8" ht="12.75" thickBot="1">
      <c r="A57" s="15" t="s">
        <v>27</v>
      </c>
      <c r="B57" s="32" t="s">
        <v>89</v>
      </c>
      <c r="C57" s="21">
        <v>966</v>
      </c>
      <c r="D57" s="15" t="s">
        <v>70</v>
      </c>
      <c r="E57" s="51" t="s">
        <v>110</v>
      </c>
      <c r="F57" s="21">
        <v>800</v>
      </c>
      <c r="G57" s="21"/>
      <c r="H57" s="226">
        <f>'ассигнов 3'!H62</f>
        <v>10</v>
      </c>
    </row>
    <row r="58" spans="1:8" ht="12.75" hidden="1" thickBot="1">
      <c r="A58" s="16"/>
      <c r="B58" s="5" t="s">
        <v>28</v>
      </c>
      <c r="C58" s="22">
        <v>966</v>
      </c>
      <c r="D58" s="16" t="s">
        <v>70</v>
      </c>
      <c r="E58" s="1" t="s">
        <v>110</v>
      </c>
      <c r="F58" s="22">
        <v>870</v>
      </c>
      <c r="G58" s="22"/>
      <c r="H58" s="228">
        <f>H59</f>
        <v>290</v>
      </c>
    </row>
    <row r="59" spans="1:8" ht="12.75" hidden="1" thickBot="1">
      <c r="A59" s="75"/>
      <c r="B59" s="77" t="s">
        <v>120</v>
      </c>
      <c r="C59" s="26">
        <v>966</v>
      </c>
      <c r="D59" s="16" t="s">
        <v>70</v>
      </c>
      <c r="E59" s="70" t="s">
        <v>110</v>
      </c>
      <c r="F59" s="22">
        <v>870</v>
      </c>
      <c r="G59" s="39">
        <v>290</v>
      </c>
      <c r="H59" s="393">
        <f>100+190</f>
        <v>290</v>
      </c>
    </row>
    <row r="60" spans="1:8" ht="12.75" thickBot="1">
      <c r="A60" s="311" t="s">
        <v>29</v>
      </c>
      <c r="B60" s="326" t="s">
        <v>13</v>
      </c>
      <c r="C60" s="318">
        <v>966</v>
      </c>
      <c r="D60" s="319" t="s">
        <v>68</v>
      </c>
      <c r="E60" s="319"/>
      <c r="F60" s="318"/>
      <c r="G60" s="318"/>
      <c r="H60" s="399">
        <f>H63+H66+H61</f>
        <v>5843.6</v>
      </c>
    </row>
    <row r="61" spans="1:8" ht="46.5" customHeight="1" thickBot="1">
      <c r="A61" s="414" t="s">
        <v>30</v>
      </c>
      <c r="B61" s="423" t="s">
        <v>319</v>
      </c>
      <c r="C61" s="416">
        <v>966</v>
      </c>
      <c r="D61" s="417" t="s">
        <v>68</v>
      </c>
      <c r="E61" s="417" t="s">
        <v>134</v>
      </c>
      <c r="F61" s="416"/>
      <c r="G61" s="416"/>
      <c r="H61" s="418">
        <f>H62</f>
        <v>7.8</v>
      </c>
    </row>
    <row r="62" spans="1:8" ht="27" customHeight="1" thickBot="1">
      <c r="A62" s="52" t="s">
        <v>625</v>
      </c>
      <c r="B62" s="74" t="s">
        <v>394</v>
      </c>
      <c r="C62" s="39">
        <v>966</v>
      </c>
      <c r="D62" s="40" t="s">
        <v>68</v>
      </c>
      <c r="E62" s="52" t="s">
        <v>134</v>
      </c>
      <c r="F62" s="39">
        <v>200</v>
      </c>
      <c r="G62" s="39"/>
      <c r="H62" s="230">
        <f>'ассигнов 3'!H66</f>
        <v>7.8</v>
      </c>
    </row>
    <row r="63" spans="1:8" ht="42" hidden="1" thickBot="1">
      <c r="A63" s="34" t="s">
        <v>355</v>
      </c>
      <c r="B63" s="35" t="s">
        <v>592</v>
      </c>
      <c r="C63" s="36">
        <v>966</v>
      </c>
      <c r="D63" s="37" t="s">
        <v>68</v>
      </c>
      <c r="E63" s="37" t="s">
        <v>269</v>
      </c>
      <c r="F63" s="36"/>
      <c r="G63" s="36"/>
      <c r="H63" s="225">
        <f>H65</f>
        <v>0</v>
      </c>
    </row>
    <row r="64" spans="1:8" ht="28.5" customHeight="1" hidden="1" thickBot="1">
      <c r="A64" s="15" t="s">
        <v>356</v>
      </c>
      <c r="B64" s="74" t="s">
        <v>394</v>
      </c>
      <c r="C64" s="21">
        <v>966</v>
      </c>
      <c r="D64" s="15" t="s">
        <v>68</v>
      </c>
      <c r="E64" s="51" t="s">
        <v>269</v>
      </c>
      <c r="F64" s="21">
        <v>200</v>
      </c>
      <c r="G64" s="21"/>
      <c r="H64" s="226">
        <f>H65</f>
        <v>0</v>
      </c>
    </row>
    <row r="65" spans="1:8" ht="15" customHeight="1" hidden="1" thickBot="1">
      <c r="A65" s="15"/>
      <c r="B65" s="5" t="s">
        <v>88</v>
      </c>
      <c r="C65" s="21">
        <v>966</v>
      </c>
      <c r="D65" s="15" t="s">
        <v>68</v>
      </c>
      <c r="E65" s="1" t="s">
        <v>269</v>
      </c>
      <c r="F65" s="21">
        <v>240</v>
      </c>
      <c r="G65" s="21"/>
      <c r="H65" s="226">
        <f>'ассигнов 3'!H70</f>
        <v>0</v>
      </c>
    </row>
    <row r="66" spans="1:8" ht="28.5" customHeight="1" thickBot="1">
      <c r="A66" s="414" t="s">
        <v>626</v>
      </c>
      <c r="B66" s="419" t="s">
        <v>148</v>
      </c>
      <c r="C66" s="416">
        <v>966</v>
      </c>
      <c r="D66" s="417" t="s">
        <v>68</v>
      </c>
      <c r="E66" s="417" t="s">
        <v>143</v>
      </c>
      <c r="F66" s="455"/>
      <c r="G66" s="416"/>
      <c r="H66" s="418">
        <f>H67+H69+H71</f>
        <v>5835.8</v>
      </c>
    </row>
    <row r="67" spans="1:8" ht="58.5" customHeight="1">
      <c r="A67" s="40" t="s">
        <v>627</v>
      </c>
      <c r="B67" s="4" t="s">
        <v>85</v>
      </c>
      <c r="C67" s="39">
        <v>966</v>
      </c>
      <c r="D67" s="40" t="s">
        <v>68</v>
      </c>
      <c r="E67" s="8" t="s">
        <v>143</v>
      </c>
      <c r="F67" s="39">
        <v>100</v>
      </c>
      <c r="G67" s="39"/>
      <c r="H67" s="230">
        <f>H68</f>
        <v>5544</v>
      </c>
    </row>
    <row r="68" spans="1:8" ht="12" hidden="1">
      <c r="A68" s="72"/>
      <c r="B68" s="38" t="s">
        <v>291</v>
      </c>
      <c r="C68" s="73">
        <v>966</v>
      </c>
      <c r="D68" s="72" t="s">
        <v>68</v>
      </c>
      <c r="E68" s="1" t="s">
        <v>143</v>
      </c>
      <c r="F68" s="73">
        <v>110</v>
      </c>
      <c r="G68" s="73"/>
      <c r="H68" s="228">
        <f>'ассигнов 3'!H73</f>
        <v>5544</v>
      </c>
    </row>
    <row r="69" spans="1:8" ht="27.75" customHeight="1">
      <c r="A69" s="72" t="s">
        <v>628</v>
      </c>
      <c r="B69" s="74" t="s">
        <v>394</v>
      </c>
      <c r="C69" s="73">
        <v>966</v>
      </c>
      <c r="D69" s="72" t="s">
        <v>68</v>
      </c>
      <c r="E69" s="1" t="s">
        <v>143</v>
      </c>
      <c r="F69" s="73">
        <v>200</v>
      </c>
      <c r="G69" s="73"/>
      <c r="H69" s="228">
        <f>H70</f>
        <v>291.7</v>
      </c>
    </row>
    <row r="70" spans="1:8" ht="15.75" customHeight="1" hidden="1">
      <c r="A70" s="40"/>
      <c r="B70" s="6" t="s">
        <v>88</v>
      </c>
      <c r="C70" s="39">
        <v>966</v>
      </c>
      <c r="D70" s="40" t="s">
        <v>68</v>
      </c>
      <c r="E70" s="53" t="s">
        <v>143</v>
      </c>
      <c r="F70" s="39">
        <v>240</v>
      </c>
      <c r="G70" s="39">
        <v>226</v>
      </c>
      <c r="H70" s="230">
        <f>'ассигнов 3'!H75</f>
        <v>291.7</v>
      </c>
    </row>
    <row r="71" spans="1:8" ht="27.75" customHeight="1" thickBot="1">
      <c r="A71" s="72" t="s">
        <v>669</v>
      </c>
      <c r="B71" s="74" t="s">
        <v>394</v>
      </c>
      <c r="C71" s="241">
        <v>966</v>
      </c>
      <c r="D71" s="72" t="s">
        <v>68</v>
      </c>
      <c r="E71" s="1" t="s">
        <v>143</v>
      </c>
      <c r="F71" s="241">
        <v>800</v>
      </c>
      <c r="G71" s="241"/>
      <c r="H71" s="228">
        <f>H72</f>
        <v>0.1</v>
      </c>
    </row>
    <row r="72" spans="1:8" ht="15.75" customHeight="1" hidden="1" thickBot="1">
      <c r="A72" s="40"/>
      <c r="B72" s="6" t="s">
        <v>88</v>
      </c>
      <c r="C72" s="39">
        <v>966</v>
      </c>
      <c r="D72" s="40" t="s">
        <v>68</v>
      </c>
      <c r="E72" s="53" t="s">
        <v>143</v>
      </c>
      <c r="F72" s="39">
        <v>850</v>
      </c>
      <c r="G72" s="39">
        <v>226</v>
      </c>
      <c r="H72" s="230">
        <f>'ассигнов 3'!H77</f>
        <v>0.1</v>
      </c>
    </row>
    <row r="73" spans="1:12" s="76" customFormat="1" ht="17.25" customHeight="1" thickBot="1">
      <c r="A73" s="429" t="s">
        <v>32</v>
      </c>
      <c r="B73" s="430" t="s">
        <v>272</v>
      </c>
      <c r="C73" s="431">
        <v>966</v>
      </c>
      <c r="D73" s="432" t="s">
        <v>273</v>
      </c>
      <c r="E73" s="432"/>
      <c r="F73" s="431"/>
      <c r="G73" s="431"/>
      <c r="H73" s="433">
        <f>H74+H80+H78</f>
        <v>177.5</v>
      </c>
      <c r="I73" s="89"/>
      <c r="J73"/>
      <c r="K73"/>
      <c r="L73"/>
    </row>
    <row r="74" spans="1:9" ht="19.5" customHeight="1" thickBot="1">
      <c r="A74" s="444" t="s">
        <v>34</v>
      </c>
      <c r="B74" s="445" t="s">
        <v>274</v>
      </c>
      <c r="C74" s="446">
        <v>966</v>
      </c>
      <c r="D74" s="447" t="s">
        <v>270</v>
      </c>
      <c r="E74" s="447"/>
      <c r="F74" s="446"/>
      <c r="G74" s="446"/>
      <c r="H74" s="448">
        <f>H75</f>
        <v>136.5</v>
      </c>
      <c r="I74" s="89"/>
    </row>
    <row r="75" spans="1:9" ht="82.5" customHeight="1" thickBot="1">
      <c r="A75" s="414" t="s">
        <v>100</v>
      </c>
      <c r="B75" s="425" t="str">
        <f>'ассигнов 3'!B80</f>
        <v>Муниципальная программа "Организация и финансирование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впервые"</v>
      </c>
      <c r="C75" s="416">
        <v>966</v>
      </c>
      <c r="D75" s="417" t="s">
        <v>270</v>
      </c>
      <c r="E75" s="417" t="s">
        <v>295</v>
      </c>
      <c r="F75" s="416"/>
      <c r="G75" s="416"/>
      <c r="H75" s="418">
        <f>H76</f>
        <v>136.5</v>
      </c>
      <c r="I75" s="89"/>
    </row>
    <row r="76" spans="1:9" ht="42" thickBot="1">
      <c r="A76" s="15" t="s">
        <v>102</v>
      </c>
      <c r="B76" s="138" t="s">
        <v>85</v>
      </c>
      <c r="C76" s="21">
        <v>966</v>
      </c>
      <c r="D76" s="15" t="s">
        <v>270</v>
      </c>
      <c r="E76" s="8" t="s">
        <v>295</v>
      </c>
      <c r="F76" s="21">
        <v>100</v>
      </c>
      <c r="G76" s="21"/>
      <c r="H76" s="226">
        <f>'ассигнов 3'!H81</f>
        <v>136.5</v>
      </c>
      <c r="I76" s="89"/>
    </row>
    <row r="77" spans="1:9" ht="12.75" hidden="1" thickBot="1">
      <c r="A77" s="92" t="s">
        <v>228</v>
      </c>
      <c r="B77" s="93" t="s">
        <v>429</v>
      </c>
      <c r="C77" s="94">
        <v>966</v>
      </c>
      <c r="D77" s="95" t="s">
        <v>420</v>
      </c>
      <c r="E77" s="95"/>
      <c r="F77" s="94"/>
      <c r="G77" s="94"/>
      <c r="H77" s="394">
        <f>H78</f>
        <v>0</v>
      </c>
      <c r="I77" s="89"/>
    </row>
    <row r="78" spans="1:8" ht="60" customHeight="1" hidden="1" thickBot="1">
      <c r="A78" s="34" t="s">
        <v>427</v>
      </c>
      <c r="B78" s="35" t="s">
        <v>415</v>
      </c>
      <c r="C78" s="36">
        <v>966</v>
      </c>
      <c r="D78" s="37" t="s">
        <v>420</v>
      </c>
      <c r="E78" s="37" t="s">
        <v>260</v>
      </c>
      <c r="F78" s="36"/>
      <c r="G78" s="36"/>
      <c r="H78" s="225">
        <f>H79</f>
        <v>0</v>
      </c>
    </row>
    <row r="79" spans="1:8" ht="30.75" customHeight="1" hidden="1" thickBot="1">
      <c r="A79" s="15" t="s">
        <v>428</v>
      </c>
      <c r="B79" s="74" t="s">
        <v>394</v>
      </c>
      <c r="C79" s="27">
        <v>966</v>
      </c>
      <c r="D79" s="8" t="s">
        <v>420</v>
      </c>
      <c r="E79" s="52" t="s">
        <v>260</v>
      </c>
      <c r="F79" s="27">
        <v>200</v>
      </c>
      <c r="G79" s="27"/>
      <c r="H79" s="226">
        <f>'ассигнов 3'!H85</f>
        <v>0</v>
      </c>
    </row>
    <row r="80" spans="1:9" ht="12.75" thickBot="1">
      <c r="A80" s="311" t="s">
        <v>228</v>
      </c>
      <c r="B80" s="326" t="s">
        <v>324</v>
      </c>
      <c r="C80" s="318">
        <v>966</v>
      </c>
      <c r="D80" s="319" t="s">
        <v>271</v>
      </c>
      <c r="E80" s="319"/>
      <c r="F80" s="318"/>
      <c r="G80" s="318"/>
      <c r="H80" s="399">
        <f>H81</f>
        <v>41</v>
      </c>
      <c r="I80" s="89"/>
    </row>
    <row r="81" spans="1:9" ht="45.75" customHeight="1" thickBot="1">
      <c r="A81" s="414" t="s">
        <v>536</v>
      </c>
      <c r="B81" s="419" t="str">
        <f>'ассигнов 3'!B88</f>
        <v>Муниципальная программа "Содействие развитию малого бизнеса на территории внутригородского муниципального образования Санкт-Петербурга Муниципальный округ Ланское"</v>
      </c>
      <c r="C81" s="416">
        <v>966</v>
      </c>
      <c r="D81" s="417" t="s">
        <v>271</v>
      </c>
      <c r="E81" s="417" t="s">
        <v>261</v>
      </c>
      <c r="F81" s="416"/>
      <c r="G81" s="416"/>
      <c r="H81" s="418">
        <f>H82</f>
        <v>41</v>
      </c>
      <c r="I81" s="89"/>
    </row>
    <row r="82" spans="1:9" ht="24.75" customHeight="1" thickBot="1">
      <c r="A82" s="15" t="s">
        <v>537</v>
      </c>
      <c r="B82" s="74" t="s">
        <v>394</v>
      </c>
      <c r="C82" s="21">
        <v>966</v>
      </c>
      <c r="D82" s="15" t="s">
        <v>271</v>
      </c>
      <c r="E82" s="40" t="s">
        <v>261</v>
      </c>
      <c r="F82" s="21">
        <v>200</v>
      </c>
      <c r="G82" s="21"/>
      <c r="H82" s="226">
        <f>H83</f>
        <v>41</v>
      </c>
      <c r="I82" s="89"/>
    </row>
    <row r="83" spans="1:9" ht="21" hidden="1" thickBot="1">
      <c r="A83" s="15"/>
      <c r="B83" s="5" t="s">
        <v>88</v>
      </c>
      <c r="C83" s="21">
        <v>966</v>
      </c>
      <c r="D83" s="15" t="s">
        <v>271</v>
      </c>
      <c r="E83" s="72" t="s">
        <v>261</v>
      </c>
      <c r="F83" s="21">
        <v>240</v>
      </c>
      <c r="G83" s="21"/>
      <c r="H83" s="226">
        <f>'ассигнов 3'!H90</f>
        <v>41</v>
      </c>
      <c r="I83" s="89"/>
    </row>
    <row r="84" spans="1:8" ht="16.5" customHeight="1" thickBot="1">
      <c r="A84" s="429" t="s">
        <v>189</v>
      </c>
      <c r="B84" s="430" t="s">
        <v>36</v>
      </c>
      <c r="C84" s="431">
        <v>966</v>
      </c>
      <c r="D84" s="432" t="s">
        <v>73</v>
      </c>
      <c r="E84" s="432"/>
      <c r="F84" s="431"/>
      <c r="G84" s="431"/>
      <c r="H84" s="433">
        <f>H85</f>
        <v>84589.9</v>
      </c>
    </row>
    <row r="85" spans="1:8" ht="19.5" customHeight="1" thickBot="1">
      <c r="A85" s="311" t="s">
        <v>93</v>
      </c>
      <c r="B85" s="326" t="s">
        <v>37</v>
      </c>
      <c r="C85" s="318">
        <v>966</v>
      </c>
      <c r="D85" s="319" t="s">
        <v>74</v>
      </c>
      <c r="E85" s="319"/>
      <c r="F85" s="318"/>
      <c r="G85" s="318"/>
      <c r="H85" s="399">
        <f>H86+H88+H93+H101+H99+H91+H96</f>
        <v>84589.9</v>
      </c>
    </row>
    <row r="86" spans="1:11" ht="38.25" customHeight="1" thickBot="1">
      <c r="A86" s="414" t="s">
        <v>94</v>
      </c>
      <c r="B86" s="419" t="str">
        <f>'ассигнов 3'!B93</f>
        <v>Расходы на благоустройство территории муниципального образования за счет субсидии из бюджета Санкт-Петербурга</v>
      </c>
      <c r="C86" s="416">
        <v>966</v>
      </c>
      <c r="D86" s="417" t="s">
        <v>74</v>
      </c>
      <c r="E86" s="417" t="s">
        <v>574</v>
      </c>
      <c r="F86" s="416"/>
      <c r="G86" s="416"/>
      <c r="H86" s="418">
        <f>H87</f>
        <v>31141.3</v>
      </c>
      <c r="J86" s="98"/>
      <c r="K86" s="96"/>
    </row>
    <row r="87" spans="1:10" ht="26.25" customHeight="1" thickBot="1">
      <c r="A87" s="15" t="s">
        <v>95</v>
      </c>
      <c r="B87" s="74" t="s">
        <v>394</v>
      </c>
      <c r="C87" s="45">
        <v>966</v>
      </c>
      <c r="D87" s="46" t="s">
        <v>74</v>
      </c>
      <c r="E87" s="48" t="s">
        <v>574</v>
      </c>
      <c r="F87" s="45">
        <v>200</v>
      </c>
      <c r="G87" s="45"/>
      <c r="H87" s="235">
        <f>'ассигнов 3'!H94</f>
        <v>31141.3</v>
      </c>
      <c r="J87" s="98"/>
    </row>
    <row r="88" spans="1:10" ht="36" customHeight="1" thickBot="1">
      <c r="A88" s="414" t="s">
        <v>402</v>
      </c>
      <c r="B88" s="419" t="str">
        <f>'ассигнов 3'!B96</f>
        <v>Расходы на организацию благоустройства территорий за счет средств местного бюджета</v>
      </c>
      <c r="C88" s="416">
        <v>966</v>
      </c>
      <c r="D88" s="417" t="s">
        <v>74</v>
      </c>
      <c r="E88" s="417" t="s">
        <v>575</v>
      </c>
      <c r="F88" s="416"/>
      <c r="G88" s="416"/>
      <c r="H88" s="418">
        <f>H89</f>
        <v>5551.3</v>
      </c>
      <c r="J88" s="98"/>
    </row>
    <row r="89" spans="1:10" ht="24.75" customHeight="1" thickBot="1">
      <c r="A89" s="15" t="s">
        <v>403</v>
      </c>
      <c r="B89" s="74" t="s">
        <v>394</v>
      </c>
      <c r="C89" s="21">
        <v>966</v>
      </c>
      <c r="D89" s="15" t="s">
        <v>74</v>
      </c>
      <c r="E89" s="368" t="s">
        <v>575</v>
      </c>
      <c r="F89" s="21">
        <v>200</v>
      </c>
      <c r="G89" s="21"/>
      <c r="H89" s="226">
        <f>'ассигнов 3'!H97</f>
        <v>5551.3</v>
      </c>
      <c r="J89" s="98"/>
    </row>
    <row r="90" spans="1:10" ht="21" hidden="1" thickBot="1">
      <c r="A90" s="15"/>
      <c r="B90" s="5" t="s">
        <v>88</v>
      </c>
      <c r="C90" s="21">
        <v>966</v>
      </c>
      <c r="D90" s="15" t="s">
        <v>74</v>
      </c>
      <c r="E90" s="8" t="s">
        <v>112</v>
      </c>
      <c r="F90" s="21">
        <v>240</v>
      </c>
      <c r="G90" s="21"/>
      <c r="H90" s="226">
        <f>'ассигнов 3'!H101</f>
        <v>8858.7</v>
      </c>
      <c r="J90" s="98"/>
    </row>
    <row r="91" spans="1:10" ht="27.75" customHeight="1" thickBot="1">
      <c r="A91" s="414" t="s">
        <v>404</v>
      </c>
      <c r="B91" s="419" t="str">
        <f>'ассигнов 3'!B99</f>
        <v>Расходы на озеленение территории муниципального образования за счет субсидии из бюджета Санкт-Петербурга</v>
      </c>
      <c r="C91" s="416">
        <v>966</v>
      </c>
      <c r="D91" s="417" t="s">
        <v>74</v>
      </c>
      <c r="E91" s="417" t="s">
        <v>568</v>
      </c>
      <c r="F91" s="416"/>
      <c r="G91" s="416"/>
      <c r="H91" s="418">
        <f>H92</f>
        <v>8858.7</v>
      </c>
      <c r="J91" s="98"/>
    </row>
    <row r="92" spans="1:8" ht="26.25" customHeight="1" thickBot="1">
      <c r="A92" s="15" t="s">
        <v>405</v>
      </c>
      <c r="B92" s="74" t="s">
        <v>394</v>
      </c>
      <c r="C92" s="21">
        <v>966</v>
      </c>
      <c r="D92" s="15" t="s">
        <v>74</v>
      </c>
      <c r="E92" s="8" t="s">
        <v>568</v>
      </c>
      <c r="F92" s="21">
        <v>200</v>
      </c>
      <c r="G92" s="21"/>
      <c r="H92" s="226">
        <v>8858.7</v>
      </c>
    </row>
    <row r="93" spans="1:10" ht="27" customHeight="1" thickBot="1">
      <c r="A93" s="414" t="s">
        <v>586</v>
      </c>
      <c r="B93" s="419" t="str">
        <f>'ассигнов 3'!B102</f>
        <v>Расходы  на осуществление работ в сфере озеленения за счет средств местного бюджета</v>
      </c>
      <c r="C93" s="416">
        <v>966</v>
      </c>
      <c r="D93" s="417" t="s">
        <v>74</v>
      </c>
      <c r="E93" s="417" t="s">
        <v>569</v>
      </c>
      <c r="F93" s="416"/>
      <c r="G93" s="416"/>
      <c r="H93" s="418">
        <f>H94</f>
        <v>4316</v>
      </c>
      <c r="J93" s="98"/>
    </row>
    <row r="94" spans="1:8" ht="26.25" customHeight="1" thickBot="1">
      <c r="A94" s="15" t="s">
        <v>587</v>
      </c>
      <c r="B94" s="74" t="s">
        <v>394</v>
      </c>
      <c r="C94" s="21">
        <v>966</v>
      </c>
      <c r="D94" s="15" t="s">
        <v>74</v>
      </c>
      <c r="E94" s="8" t="s">
        <v>569</v>
      </c>
      <c r="F94" s="21">
        <v>200</v>
      </c>
      <c r="G94" s="21"/>
      <c r="H94" s="226">
        <f>'ассигнов 3'!H102</f>
        <v>4316</v>
      </c>
    </row>
    <row r="95" spans="1:8" ht="21" hidden="1" thickBot="1">
      <c r="A95" s="15"/>
      <c r="B95" s="5" t="s">
        <v>88</v>
      </c>
      <c r="C95" s="21">
        <v>966</v>
      </c>
      <c r="D95" s="15" t="s">
        <v>74</v>
      </c>
      <c r="E95" s="8" t="s">
        <v>113</v>
      </c>
      <c r="F95" s="21">
        <v>240</v>
      </c>
      <c r="G95" s="21"/>
      <c r="H95" s="226">
        <f>'ассигнов 3'!H107</f>
        <v>13000.2</v>
      </c>
    </row>
    <row r="96" spans="1:10" ht="48.75" customHeight="1" thickBot="1">
      <c r="A96" s="414" t="s">
        <v>404</v>
      </c>
      <c r="B96" s="419" t="str">
        <f>'ассигнов 3'!B105</f>
        <v>Муниципальная программа "Прочие мероприятия в области благоустройства внутригородского муниципального образования Санкт-Петербурга Муниципальный округ Ланское"</v>
      </c>
      <c r="C96" s="416">
        <v>966</v>
      </c>
      <c r="D96" s="417" t="s">
        <v>74</v>
      </c>
      <c r="E96" s="417" t="s">
        <v>264</v>
      </c>
      <c r="F96" s="416"/>
      <c r="G96" s="416"/>
      <c r="H96" s="418">
        <f>H97+H98</f>
        <v>13462.4</v>
      </c>
      <c r="J96" s="98"/>
    </row>
    <row r="97" spans="1:8" ht="26.25" customHeight="1" thickBot="1">
      <c r="A97" s="15" t="s">
        <v>405</v>
      </c>
      <c r="B97" s="74" t="s">
        <v>394</v>
      </c>
      <c r="C97" s="21">
        <v>966</v>
      </c>
      <c r="D97" s="15" t="s">
        <v>74</v>
      </c>
      <c r="E97" s="8" t="s">
        <v>264</v>
      </c>
      <c r="F97" s="21">
        <v>200</v>
      </c>
      <c r="G97" s="21"/>
      <c r="H97" s="226">
        <f>'ассигнов 3'!H106</f>
        <v>13000.2</v>
      </c>
    </row>
    <row r="98" spans="1:8" ht="16.5" customHeight="1" thickBot="1">
      <c r="A98" s="15" t="s">
        <v>548</v>
      </c>
      <c r="B98" s="47" t="s">
        <v>89</v>
      </c>
      <c r="C98" s="21">
        <v>966</v>
      </c>
      <c r="D98" s="15" t="s">
        <v>74</v>
      </c>
      <c r="E98" s="8" t="s">
        <v>264</v>
      </c>
      <c r="F98" s="21">
        <v>800</v>
      </c>
      <c r="G98" s="21"/>
      <c r="H98" s="226">
        <f>'ассигнов 3'!H108</f>
        <v>462.2</v>
      </c>
    </row>
    <row r="99" spans="1:10" ht="12.75" hidden="1" thickBot="1">
      <c r="A99" s="34"/>
      <c r="B99" s="35"/>
      <c r="C99" s="36"/>
      <c r="D99" s="37"/>
      <c r="E99" s="37"/>
      <c r="F99" s="36"/>
      <c r="G99" s="36"/>
      <c r="H99" s="225"/>
      <c r="J99" s="98"/>
    </row>
    <row r="100" spans="1:8" ht="30" customHeight="1" hidden="1" thickBot="1">
      <c r="A100" s="15"/>
      <c r="B100" s="74"/>
      <c r="C100" s="21"/>
      <c r="D100" s="15"/>
      <c r="E100" s="8"/>
      <c r="F100" s="21"/>
      <c r="G100" s="21"/>
      <c r="H100" s="226"/>
    </row>
    <row r="101" spans="1:8" ht="27.75" customHeight="1" thickBot="1">
      <c r="A101" s="414" t="s">
        <v>423</v>
      </c>
      <c r="B101" s="419" t="s">
        <v>147</v>
      </c>
      <c r="C101" s="416">
        <v>966</v>
      </c>
      <c r="D101" s="417" t="s">
        <v>74</v>
      </c>
      <c r="E101" s="417" t="s">
        <v>265</v>
      </c>
      <c r="F101" s="416"/>
      <c r="G101" s="416"/>
      <c r="H101" s="418">
        <f>H102+H103+H104</f>
        <v>21260.2</v>
      </c>
    </row>
    <row r="102" spans="1:8" ht="42">
      <c r="A102" s="8" t="s">
        <v>424</v>
      </c>
      <c r="B102" s="4" t="s">
        <v>85</v>
      </c>
      <c r="C102" s="147">
        <v>966</v>
      </c>
      <c r="D102" s="78" t="s">
        <v>74</v>
      </c>
      <c r="E102" s="8" t="s">
        <v>265</v>
      </c>
      <c r="F102" s="147">
        <v>100</v>
      </c>
      <c r="G102" s="147"/>
      <c r="H102" s="226">
        <f>'ассигнов 3'!H111</f>
        <v>14972.9</v>
      </c>
    </row>
    <row r="103" spans="1:8" ht="24" customHeight="1">
      <c r="A103" s="1" t="s">
        <v>425</v>
      </c>
      <c r="B103" s="74" t="s">
        <v>394</v>
      </c>
      <c r="C103" s="73">
        <v>966</v>
      </c>
      <c r="D103" s="16" t="s">
        <v>74</v>
      </c>
      <c r="E103" s="1" t="s">
        <v>265</v>
      </c>
      <c r="F103" s="22">
        <v>200</v>
      </c>
      <c r="G103" s="73"/>
      <c r="H103" s="228">
        <f>'ассигнов 3'!H113</f>
        <v>6286.5</v>
      </c>
    </row>
    <row r="104" spans="1:8" ht="16.5" customHeight="1" thickBot="1">
      <c r="A104" s="17" t="s">
        <v>426</v>
      </c>
      <c r="B104" s="6" t="s">
        <v>89</v>
      </c>
      <c r="C104" s="23">
        <v>966</v>
      </c>
      <c r="D104" s="17" t="s">
        <v>74</v>
      </c>
      <c r="E104" s="53" t="s">
        <v>265</v>
      </c>
      <c r="F104" s="23">
        <v>800</v>
      </c>
      <c r="G104" s="23"/>
      <c r="H104" s="232">
        <f>'ассигнов 3'!H115</f>
        <v>0.8</v>
      </c>
    </row>
    <row r="105" spans="1:8" ht="15" customHeight="1" thickBot="1">
      <c r="A105" s="429" t="s">
        <v>168</v>
      </c>
      <c r="B105" s="430" t="s">
        <v>40</v>
      </c>
      <c r="C105" s="431">
        <v>966</v>
      </c>
      <c r="D105" s="413" t="s">
        <v>75</v>
      </c>
      <c r="E105" s="413"/>
      <c r="F105" s="412"/>
      <c r="G105" s="412"/>
      <c r="H105" s="433">
        <f>H106+H110</f>
        <v>1313.2</v>
      </c>
    </row>
    <row r="106" spans="1:8" ht="21" thickBot="1">
      <c r="A106" s="444" t="s">
        <v>103</v>
      </c>
      <c r="B106" s="445" t="s">
        <v>321</v>
      </c>
      <c r="C106" s="446">
        <v>966</v>
      </c>
      <c r="D106" s="447" t="s">
        <v>76</v>
      </c>
      <c r="E106" s="447"/>
      <c r="F106" s="446"/>
      <c r="G106" s="446"/>
      <c r="H106" s="448">
        <f>H107</f>
        <v>160</v>
      </c>
    </row>
    <row r="107" spans="1:8" ht="81" customHeight="1" thickBot="1">
      <c r="A107" s="414" t="s">
        <v>38</v>
      </c>
      <c r="B107" s="419" t="str">
        <f>'ассигнов 3'!B119</f>
        <v>Муниципальная программа «Организация профессиональной подготовки, переподготовки и повышения квалификации, включая организацию профессионального образования и дополнительного профессионального образования муниципальных служащих внутригородского муниципального образования Санкт-Петербурга Муниципальный округ Ланское»</v>
      </c>
      <c r="C107" s="416">
        <v>966</v>
      </c>
      <c r="D107" s="417" t="s">
        <v>76</v>
      </c>
      <c r="E107" s="417" t="s">
        <v>266</v>
      </c>
      <c r="F107" s="416"/>
      <c r="G107" s="416"/>
      <c r="H107" s="418">
        <f>H108</f>
        <v>160</v>
      </c>
    </row>
    <row r="108" spans="1:8" ht="26.25" customHeight="1" thickBot="1">
      <c r="A108" s="15" t="s">
        <v>39</v>
      </c>
      <c r="B108" s="74" t="s">
        <v>394</v>
      </c>
      <c r="C108" s="21">
        <v>966</v>
      </c>
      <c r="D108" s="15" t="s">
        <v>76</v>
      </c>
      <c r="E108" s="8" t="s">
        <v>266</v>
      </c>
      <c r="F108" s="21">
        <v>200</v>
      </c>
      <c r="G108" s="21"/>
      <c r="H108" s="226">
        <f>'ассигнов 3'!H120</f>
        <v>160</v>
      </c>
    </row>
    <row r="109" spans="1:8" ht="21" hidden="1" thickBot="1">
      <c r="A109" s="40"/>
      <c r="B109" s="6" t="s">
        <v>88</v>
      </c>
      <c r="C109" s="39">
        <v>966</v>
      </c>
      <c r="D109" s="40" t="s">
        <v>76</v>
      </c>
      <c r="E109" s="52" t="s">
        <v>114</v>
      </c>
      <c r="F109" s="39">
        <v>240</v>
      </c>
      <c r="G109" s="39"/>
      <c r="H109" s="230">
        <f>'ассигнов 3'!H121</f>
        <v>160</v>
      </c>
    </row>
    <row r="110" spans="1:8" ht="12.75" thickBot="1">
      <c r="A110" s="311" t="s">
        <v>629</v>
      </c>
      <c r="B110" s="326" t="s">
        <v>380</v>
      </c>
      <c r="C110" s="318">
        <v>966</v>
      </c>
      <c r="D110" s="319" t="s">
        <v>368</v>
      </c>
      <c r="E110" s="319"/>
      <c r="F110" s="318"/>
      <c r="G110" s="318"/>
      <c r="H110" s="399">
        <f>H111+H117+H115+H119+H113+H121+H123</f>
        <v>1153.2</v>
      </c>
    </row>
    <row r="111" spans="1:8" ht="69" customHeight="1" thickBot="1">
      <c r="A111" s="414" t="s">
        <v>630</v>
      </c>
      <c r="B111" s="419" t="str">
        <f>'ассигнов 3'!B123</f>
        <v>Муниципальная программа «Участие в реализации мер по профилактике дорожно-транспортного травматизма на 
территории внутригородского муниципального образования Санкт-Петербурга Муниципальный округ Ланское, включая размещение, содержание и ремонт искусственных дорожных неровностей»</v>
      </c>
      <c r="C111" s="416">
        <v>966</v>
      </c>
      <c r="D111" s="417" t="s">
        <v>368</v>
      </c>
      <c r="E111" s="417" t="s">
        <v>260</v>
      </c>
      <c r="F111" s="416"/>
      <c r="G111" s="416"/>
      <c r="H111" s="418">
        <f>H112</f>
        <v>642.4</v>
      </c>
    </row>
    <row r="112" spans="1:8" ht="26.25" customHeight="1" thickBot="1">
      <c r="A112" s="15" t="s">
        <v>631</v>
      </c>
      <c r="B112" s="74" t="s">
        <v>394</v>
      </c>
      <c r="C112" s="27">
        <v>966</v>
      </c>
      <c r="D112" s="8" t="s">
        <v>368</v>
      </c>
      <c r="E112" s="52" t="s">
        <v>260</v>
      </c>
      <c r="F112" s="27">
        <v>200</v>
      </c>
      <c r="G112" s="27"/>
      <c r="H112" s="226">
        <f>'ассигнов 3'!H124</f>
        <v>642.4</v>
      </c>
    </row>
    <row r="113" spans="1:13" s="76" customFormat="1" ht="45.75" customHeight="1" thickBot="1">
      <c r="A113" s="414" t="s">
        <v>406</v>
      </c>
      <c r="B113" s="419" t="str">
        <f>'ассигнов 3'!B126</f>
        <v>Муниципальная программа «Участие в деятельности по профилактике правонарушений в Санкт-Петербурге в формах и порядке, установленных законодательством Санкт-Петербурга»</v>
      </c>
      <c r="C113" s="416">
        <v>966</v>
      </c>
      <c r="D113" s="417" t="s">
        <v>368</v>
      </c>
      <c r="E113" s="417" t="s">
        <v>483</v>
      </c>
      <c r="F113" s="416"/>
      <c r="G113" s="416"/>
      <c r="H113" s="418">
        <f>H114</f>
        <v>273.2</v>
      </c>
      <c r="I113" s="89"/>
      <c r="J113"/>
      <c r="K113"/>
      <c r="L113"/>
      <c r="M113" s="243"/>
    </row>
    <row r="114" spans="1:13" s="76" customFormat="1" ht="27.75" customHeight="1" thickBot="1">
      <c r="A114" s="15" t="s">
        <v>407</v>
      </c>
      <c r="B114" s="74" t="s">
        <v>394</v>
      </c>
      <c r="C114" s="21">
        <v>966</v>
      </c>
      <c r="D114" s="17" t="s">
        <v>368</v>
      </c>
      <c r="E114" s="78" t="s">
        <v>483</v>
      </c>
      <c r="F114" s="21">
        <v>200</v>
      </c>
      <c r="G114" s="21"/>
      <c r="H114" s="226">
        <f>'ассигнов 3'!H127</f>
        <v>273.2</v>
      </c>
      <c r="I114" s="89"/>
      <c r="J114"/>
      <c r="K114"/>
      <c r="L114"/>
      <c r="M114" s="217"/>
    </row>
    <row r="115" spans="1:12" s="76" customFormat="1" ht="52.5" thickBot="1">
      <c r="A115" s="414" t="s">
        <v>632</v>
      </c>
      <c r="B115" s="419" t="str">
        <f>'ассигнов 3'!B129</f>
        <v>Муниципальная программа «Участие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внутригородского муниципального образования Санкт-Петербурга Муниципальный округ Ланское»</v>
      </c>
      <c r="C115" s="416">
        <v>966</v>
      </c>
      <c r="D115" s="417" t="s">
        <v>368</v>
      </c>
      <c r="E115" s="417" t="s">
        <v>300</v>
      </c>
      <c r="F115" s="416"/>
      <c r="G115" s="416"/>
      <c r="H115" s="418">
        <f>H116</f>
        <v>41</v>
      </c>
      <c r="I115" s="89"/>
      <c r="J115"/>
      <c r="K115"/>
      <c r="L115"/>
    </row>
    <row r="116" spans="1:12" s="76" customFormat="1" ht="28.5" customHeight="1" thickBot="1">
      <c r="A116" s="15" t="s">
        <v>633</v>
      </c>
      <c r="B116" s="74" t="s">
        <v>394</v>
      </c>
      <c r="C116" s="21">
        <v>966</v>
      </c>
      <c r="D116" s="8" t="s">
        <v>368</v>
      </c>
      <c r="E116" s="78" t="s">
        <v>300</v>
      </c>
      <c r="F116" s="21">
        <v>200</v>
      </c>
      <c r="G116" s="21"/>
      <c r="H116" s="226">
        <f>'ассигнов 3'!H131</f>
        <v>41</v>
      </c>
      <c r="I116" s="89"/>
      <c r="J116"/>
      <c r="K116"/>
      <c r="L116"/>
    </row>
    <row r="117" spans="1:12" s="76" customFormat="1" ht="42" thickBot="1">
      <c r="A117" s="414" t="s">
        <v>634</v>
      </c>
      <c r="B117" s="419" t="s">
        <v>298</v>
      </c>
      <c r="C117" s="416">
        <v>966</v>
      </c>
      <c r="D117" s="417" t="s">
        <v>368</v>
      </c>
      <c r="E117" s="417" t="s">
        <v>299</v>
      </c>
      <c r="F117" s="416"/>
      <c r="G117" s="416"/>
      <c r="H117" s="418">
        <f>H118</f>
        <v>45</v>
      </c>
      <c r="I117" s="89"/>
      <c r="J117"/>
      <c r="K117"/>
      <c r="L117"/>
    </row>
    <row r="118" spans="1:12" s="76" customFormat="1" ht="28.5" customHeight="1" thickBot="1">
      <c r="A118" s="15" t="s">
        <v>635</v>
      </c>
      <c r="B118" s="74" t="s">
        <v>394</v>
      </c>
      <c r="C118" s="21">
        <v>966</v>
      </c>
      <c r="D118" s="8" t="s">
        <v>368</v>
      </c>
      <c r="E118" s="78" t="s">
        <v>299</v>
      </c>
      <c r="F118" s="21">
        <v>200</v>
      </c>
      <c r="G118" s="21"/>
      <c r="H118" s="226">
        <f>'ассигнов 3'!H133</f>
        <v>45</v>
      </c>
      <c r="I118" s="89"/>
      <c r="J118"/>
      <c r="K118"/>
      <c r="L118"/>
    </row>
    <row r="119" spans="1:12" s="76" customFormat="1" ht="52.5" thickBot="1">
      <c r="A119" s="414" t="s">
        <v>636</v>
      </c>
      <c r="B119" s="419" t="str">
        <f>'ассигнов 3'!B135</f>
        <v>Муниципальная программа «Участие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внутригородского муниципального образования Санкт-Петербурга Муниципальный округ Ланское»</v>
      </c>
      <c r="C119" s="416">
        <v>966</v>
      </c>
      <c r="D119" s="417" t="s">
        <v>368</v>
      </c>
      <c r="E119" s="417" t="s">
        <v>301</v>
      </c>
      <c r="F119" s="416"/>
      <c r="G119" s="416"/>
      <c r="H119" s="418">
        <f>H120</f>
        <v>51</v>
      </c>
      <c r="I119" s="89"/>
      <c r="J119"/>
      <c r="K119"/>
      <c r="L119"/>
    </row>
    <row r="120" spans="1:12" s="76" customFormat="1" ht="26.25" customHeight="1" thickBot="1">
      <c r="A120" s="15" t="s">
        <v>637</v>
      </c>
      <c r="B120" s="74" t="s">
        <v>394</v>
      </c>
      <c r="C120" s="39">
        <v>966</v>
      </c>
      <c r="D120" s="8" t="s">
        <v>368</v>
      </c>
      <c r="E120" s="40" t="s">
        <v>301</v>
      </c>
      <c r="F120" s="39">
        <v>200</v>
      </c>
      <c r="G120" s="39"/>
      <c r="H120" s="230">
        <v>51</v>
      </c>
      <c r="I120" s="89"/>
      <c r="J120"/>
      <c r="K120"/>
      <c r="L120"/>
    </row>
    <row r="121" spans="1:12" s="76" customFormat="1" ht="63" thickBot="1">
      <c r="A121" s="414" t="s">
        <v>638</v>
      </c>
      <c r="B121" s="419" t="s">
        <v>400</v>
      </c>
      <c r="C121" s="416">
        <v>966</v>
      </c>
      <c r="D121" s="417" t="s">
        <v>368</v>
      </c>
      <c r="E121" s="417" t="s">
        <v>401</v>
      </c>
      <c r="F121" s="416"/>
      <c r="G121" s="416"/>
      <c r="H121" s="418">
        <f>H122</f>
        <v>0</v>
      </c>
      <c r="I121" s="89"/>
      <c r="J121"/>
      <c r="K121"/>
      <c r="L121"/>
    </row>
    <row r="122" spans="1:12" s="76" customFormat="1" ht="25.5" customHeight="1" thickBot="1">
      <c r="A122" s="15" t="s">
        <v>639</v>
      </c>
      <c r="B122" s="74" t="s">
        <v>394</v>
      </c>
      <c r="C122" s="39">
        <v>966</v>
      </c>
      <c r="D122" s="8" t="s">
        <v>368</v>
      </c>
      <c r="E122" s="40" t="s">
        <v>401</v>
      </c>
      <c r="F122" s="39">
        <v>200</v>
      </c>
      <c r="G122" s="39"/>
      <c r="H122" s="230">
        <f>'ассигнов 3'!H140</f>
        <v>0</v>
      </c>
      <c r="I122" s="89"/>
      <c r="J122"/>
      <c r="K122"/>
      <c r="L122"/>
    </row>
    <row r="123" spans="1:12" s="76" customFormat="1" ht="49.5" customHeight="1" thickBot="1">
      <c r="A123" s="414" t="s">
        <v>640</v>
      </c>
      <c r="B123" s="419" t="s">
        <v>567</v>
      </c>
      <c r="C123" s="416">
        <v>966</v>
      </c>
      <c r="D123" s="417" t="s">
        <v>368</v>
      </c>
      <c r="E123" s="417" t="s">
        <v>296</v>
      </c>
      <c r="F123" s="416"/>
      <c r="G123" s="416"/>
      <c r="H123" s="418">
        <f>H124</f>
        <v>100.6</v>
      </c>
      <c r="I123" s="89"/>
      <c r="J123"/>
      <c r="K123"/>
      <c r="L123"/>
    </row>
    <row r="124" spans="1:12" s="76" customFormat="1" ht="27.75" customHeight="1" thickBot="1">
      <c r="A124" s="15" t="s">
        <v>407</v>
      </c>
      <c r="B124" s="74" t="s">
        <v>394</v>
      </c>
      <c r="C124" s="21">
        <v>966</v>
      </c>
      <c r="D124" s="15" t="s">
        <v>368</v>
      </c>
      <c r="E124" s="104" t="s">
        <v>296</v>
      </c>
      <c r="F124" s="21">
        <v>200</v>
      </c>
      <c r="G124" s="21"/>
      <c r="H124" s="226">
        <f>'ассигнов 3'!H143</f>
        <v>100.6</v>
      </c>
      <c r="I124" s="89"/>
      <c r="J124"/>
      <c r="K124"/>
      <c r="L124"/>
    </row>
    <row r="125" spans="1:8" ht="12.75" thickBot="1">
      <c r="A125" s="429" t="s">
        <v>398</v>
      </c>
      <c r="B125" s="430" t="s">
        <v>44</v>
      </c>
      <c r="C125" s="431">
        <v>966</v>
      </c>
      <c r="D125" s="432" t="s">
        <v>77</v>
      </c>
      <c r="E125" s="432"/>
      <c r="F125" s="431"/>
      <c r="G125" s="431"/>
      <c r="H125" s="433">
        <f>H126</f>
        <v>23729.3</v>
      </c>
    </row>
    <row r="126" spans="1:8" ht="12.75" thickBot="1">
      <c r="A126" s="311" t="s">
        <v>41</v>
      </c>
      <c r="B126" s="326" t="s">
        <v>46</v>
      </c>
      <c r="C126" s="318">
        <v>966</v>
      </c>
      <c r="D126" s="319" t="s">
        <v>78</v>
      </c>
      <c r="E126" s="319"/>
      <c r="F126" s="318"/>
      <c r="G126" s="318"/>
      <c r="H126" s="399">
        <f>H127+H129+H131</f>
        <v>23729.3</v>
      </c>
    </row>
    <row r="127" spans="1:10" ht="37.5" customHeight="1" thickBot="1">
      <c r="A127" s="414" t="s">
        <v>42</v>
      </c>
      <c r="B127" s="419" t="s">
        <v>91</v>
      </c>
      <c r="C127" s="416">
        <v>966</v>
      </c>
      <c r="D127" s="417" t="s">
        <v>78</v>
      </c>
      <c r="E127" s="417" t="s">
        <v>267</v>
      </c>
      <c r="F127" s="416"/>
      <c r="G127" s="416"/>
      <c r="H127" s="418">
        <f>H128</f>
        <v>23729.3</v>
      </c>
      <c r="J127" s="98"/>
    </row>
    <row r="128" spans="1:8" ht="26.25" customHeight="1" thickBot="1">
      <c r="A128" s="15" t="s">
        <v>43</v>
      </c>
      <c r="B128" s="74" t="s">
        <v>394</v>
      </c>
      <c r="C128" s="21">
        <v>966</v>
      </c>
      <c r="D128" s="15" t="s">
        <v>78</v>
      </c>
      <c r="E128" s="8" t="s">
        <v>267</v>
      </c>
      <c r="F128" s="21">
        <v>200</v>
      </c>
      <c r="G128" s="21"/>
      <c r="H128" s="226">
        <f>'ассигнов 3'!H147</f>
        <v>23729.3</v>
      </c>
    </row>
    <row r="129" spans="1:10" ht="31.5" customHeight="1" thickBot="1">
      <c r="A129" s="414" t="s">
        <v>408</v>
      </c>
      <c r="B129" s="419" t="s">
        <v>419</v>
      </c>
      <c r="C129" s="416">
        <v>966</v>
      </c>
      <c r="D129" s="417" t="s">
        <v>78</v>
      </c>
      <c r="E129" s="417" t="s">
        <v>268</v>
      </c>
      <c r="F129" s="416"/>
      <c r="G129" s="416"/>
      <c r="H129" s="418">
        <f>H130</f>
        <v>0</v>
      </c>
      <c r="J129" s="98"/>
    </row>
    <row r="130" spans="1:8" ht="27" customHeight="1" thickBot="1">
      <c r="A130" s="15" t="s">
        <v>409</v>
      </c>
      <c r="B130" s="74" t="s">
        <v>394</v>
      </c>
      <c r="C130" s="21">
        <v>966</v>
      </c>
      <c r="D130" s="15" t="s">
        <v>78</v>
      </c>
      <c r="E130" s="104" t="s">
        <v>268</v>
      </c>
      <c r="F130" s="21">
        <v>200</v>
      </c>
      <c r="G130" s="21"/>
      <c r="H130" s="226">
        <f>'ассигнов 3'!H151</f>
        <v>0</v>
      </c>
    </row>
    <row r="131" spans="1:13" ht="90" customHeight="1" hidden="1" thickBot="1">
      <c r="A131" s="34" t="s">
        <v>480</v>
      </c>
      <c r="B131" s="35" t="s">
        <v>593</v>
      </c>
      <c r="C131" s="239">
        <v>966</v>
      </c>
      <c r="D131" s="240" t="s">
        <v>78</v>
      </c>
      <c r="E131" s="240" t="s">
        <v>292</v>
      </c>
      <c r="F131" s="239"/>
      <c r="G131" s="239"/>
      <c r="H131" s="225">
        <f>H132</f>
        <v>0</v>
      </c>
      <c r="I131" s="89"/>
      <c r="M131" s="140"/>
    </row>
    <row r="132" spans="1:13" ht="30" customHeight="1" hidden="1">
      <c r="A132" s="15" t="s">
        <v>481</v>
      </c>
      <c r="B132" s="31" t="s">
        <v>24</v>
      </c>
      <c r="C132" s="21">
        <v>966</v>
      </c>
      <c r="D132" s="15" t="s">
        <v>78</v>
      </c>
      <c r="E132" s="8" t="s">
        <v>292</v>
      </c>
      <c r="F132" s="21">
        <v>200</v>
      </c>
      <c r="G132" s="21"/>
      <c r="H132" s="226">
        <f>H133</f>
        <v>0</v>
      </c>
      <c r="I132" s="89"/>
      <c r="M132" s="140"/>
    </row>
    <row r="133" spans="1:13" ht="24.75" customHeight="1" hidden="1" thickBot="1">
      <c r="A133" s="15"/>
      <c r="B133" s="5" t="s">
        <v>88</v>
      </c>
      <c r="C133" s="21">
        <v>966</v>
      </c>
      <c r="D133" s="15" t="s">
        <v>78</v>
      </c>
      <c r="E133" s="8" t="s">
        <v>292</v>
      </c>
      <c r="F133" s="21">
        <v>240</v>
      </c>
      <c r="G133" s="21"/>
      <c r="H133" s="226"/>
      <c r="I133" s="89"/>
      <c r="M133" s="140"/>
    </row>
    <row r="134" spans="1:8" ht="18" customHeight="1" thickBot="1">
      <c r="A134" s="429" t="s">
        <v>166</v>
      </c>
      <c r="B134" s="430" t="s">
        <v>48</v>
      </c>
      <c r="C134" s="431">
        <v>966</v>
      </c>
      <c r="D134" s="432">
        <v>1000</v>
      </c>
      <c r="E134" s="432"/>
      <c r="F134" s="431"/>
      <c r="G134" s="431"/>
      <c r="H134" s="433">
        <f>H135+H141</f>
        <v>9477.1</v>
      </c>
    </row>
    <row r="135" spans="1:8" ht="21.75" customHeight="1" thickBot="1">
      <c r="A135" s="311" t="s">
        <v>45</v>
      </c>
      <c r="B135" s="326" t="s">
        <v>50</v>
      </c>
      <c r="C135" s="318">
        <v>966</v>
      </c>
      <c r="D135" s="319">
        <v>1003</v>
      </c>
      <c r="E135" s="319"/>
      <c r="F135" s="318"/>
      <c r="G135" s="318"/>
      <c r="H135" s="399">
        <f>H136</f>
        <v>521.3</v>
      </c>
    </row>
    <row r="136" spans="1:16" ht="86.25" customHeight="1" thickBot="1">
      <c r="A136" s="414" t="s">
        <v>47</v>
      </c>
      <c r="B136" s="419" t="s">
        <v>310</v>
      </c>
      <c r="C136" s="416">
        <v>966</v>
      </c>
      <c r="D136" s="417">
        <v>1003</v>
      </c>
      <c r="E136" s="417" t="s">
        <v>115</v>
      </c>
      <c r="F136" s="416"/>
      <c r="G136" s="416"/>
      <c r="H136" s="418">
        <f>H137</f>
        <v>521.3</v>
      </c>
      <c r="P136" s="96"/>
    </row>
    <row r="137" spans="1:8" ht="18" customHeight="1" thickBot="1">
      <c r="A137" s="8" t="s">
        <v>410</v>
      </c>
      <c r="B137" s="9" t="s">
        <v>312</v>
      </c>
      <c r="C137" s="27">
        <v>966</v>
      </c>
      <c r="D137" s="8">
        <v>1003</v>
      </c>
      <c r="E137" s="8" t="s">
        <v>115</v>
      </c>
      <c r="F137" s="27">
        <v>300</v>
      </c>
      <c r="G137" s="27"/>
      <c r="H137" s="226">
        <f>'ассигнов 3'!H158</f>
        <v>521.3</v>
      </c>
    </row>
    <row r="138" spans="1:8" ht="12" hidden="1">
      <c r="A138" s="8"/>
      <c r="B138" s="33" t="s">
        <v>82</v>
      </c>
      <c r="C138" s="27">
        <v>966</v>
      </c>
      <c r="D138" s="8">
        <v>1003</v>
      </c>
      <c r="E138" s="8" t="s">
        <v>115</v>
      </c>
      <c r="F138" s="27">
        <v>310</v>
      </c>
      <c r="G138" s="27"/>
      <c r="H138" s="226"/>
    </row>
    <row r="139" spans="1:8" ht="12" hidden="1">
      <c r="A139" s="8"/>
      <c r="B139" s="71" t="s">
        <v>119</v>
      </c>
      <c r="C139" s="27">
        <v>966</v>
      </c>
      <c r="D139" s="8">
        <v>1003</v>
      </c>
      <c r="E139" s="8" t="s">
        <v>115</v>
      </c>
      <c r="F139" s="27">
        <v>312</v>
      </c>
      <c r="G139" s="27"/>
      <c r="H139" s="226"/>
    </row>
    <row r="140" spans="1:8" ht="0.75" customHeight="1" hidden="1" thickBot="1">
      <c r="A140" s="8"/>
      <c r="B140" s="33" t="s">
        <v>137</v>
      </c>
      <c r="C140" s="27">
        <v>966</v>
      </c>
      <c r="D140" s="8">
        <v>1003</v>
      </c>
      <c r="E140" s="8" t="s">
        <v>115</v>
      </c>
      <c r="F140" s="27">
        <v>312</v>
      </c>
      <c r="G140" s="27">
        <v>263</v>
      </c>
      <c r="H140" s="226"/>
    </row>
    <row r="141" spans="1:8" ht="12.75" thickBot="1">
      <c r="A141" s="311" t="s">
        <v>98</v>
      </c>
      <c r="B141" s="326" t="s">
        <v>52</v>
      </c>
      <c r="C141" s="318">
        <v>966</v>
      </c>
      <c r="D141" s="319">
        <v>1004</v>
      </c>
      <c r="E141" s="319"/>
      <c r="F141" s="318"/>
      <c r="G141" s="318"/>
      <c r="H141" s="399">
        <f>H142+H146</f>
        <v>8955.8</v>
      </c>
    </row>
    <row r="142" spans="1:8" ht="51" customHeight="1" thickBot="1">
      <c r="A142" s="414" t="s">
        <v>382</v>
      </c>
      <c r="B142" s="420" t="s">
        <v>317</v>
      </c>
      <c r="C142" s="416">
        <v>966</v>
      </c>
      <c r="D142" s="417">
        <v>1004</v>
      </c>
      <c r="E142" s="417" t="s">
        <v>138</v>
      </c>
      <c r="F142" s="416"/>
      <c r="G142" s="416"/>
      <c r="H142" s="418">
        <f>H143</f>
        <v>5750.8</v>
      </c>
    </row>
    <row r="143" spans="1:8" ht="17.25" customHeight="1" thickBot="1">
      <c r="A143" s="8" t="s">
        <v>411</v>
      </c>
      <c r="B143" s="9" t="s">
        <v>312</v>
      </c>
      <c r="C143" s="27">
        <v>966</v>
      </c>
      <c r="D143" s="8">
        <v>1004</v>
      </c>
      <c r="E143" s="8" t="s">
        <v>138</v>
      </c>
      <c r="F143" s="27">
        <v>300</v>
      </c>
      <c r="G143" s="27"/>
      <c r="H143" s="226">
        <f>'ассигнов 3'!H162</f>
        <v>5750.8</v>
      </c>
    </row>
    <row r="144" spans="1:8" ht="12" hidden="1">
      <c r="A144" s="8"/>
      <c r="B144" s="33" t="s">
        <v>82</v>
      </c>
      <c r="C144" s="27">
        <v>966</v>
      </c>
      <c r="D144" s="8">
        <v>1004</v>
      </c>
      <c r="E144" s="8" t="s">
        <v>138</v>
      </c>
      <c r="F144" s="27">
        <v>310</v>
      </c>
      <c r="G144" s="27"/>
      <c r="H144" s="226"/>
    </row>
    <row r="145" spans="1:8" ht="21" hidden="1" thickBot="1">
      <c r="A145" s="8"/>
      <c r="B145" s="33" t="s">
        <v>118</v>
      </c>
      <c r="C145" s="27">
        <v>966</v>
      </c>
      <c r="D145" s="8">
        <v>1004</v>
      </c>
      <c r="E145" s="8" t="s">
        <v>138</v>
      </c>
      <c r="F145" s="27">
        <v>313</v>
      </c>
      <c r="G145" s="27">
        <v>262</v>
      </c>
      <c r="H145" s="226"/>
    </row>
    <row r="146" spans="1:8" ht="31.5" thickBot="1">
      <c r="A146" s="414" t="s">
        <v>412</v>
      </c>
      <c r="B146" s="420" t="s">
        <v>311</v>
      </c>
      <c r="C146" s="416">
        <v>966</v>
      </c>
      <c r="D146" s="417">
        <v>1004</v>
      </c>
      <c r="E146" s="417" t="s">
        <v>139</v>
      </c>
      <c r="F146" s="416"/>
      <c r="G146" s="416"/>
      <c r="H146" s="418">
        <f>H147</f>
        <v>3205</v>
      </c>
    </row>
    <row r="147" spans="1:8" ht="19.5" customHeight="1" thickBot="1">
      <c r="A147" s="8" t="s">
        <v>413</v>
      </c>
      <c r="B147" s="9" t="s">
        <v>312</v>
      </c>
      <c r="C147" s="27">
        <v>966</v>
      </c>
      <c r="D147" s="8">
        <v>1004</v>
      </c>
      <c r="E147" s="8" t="s">
        <v>139</v>
      </c>
      <c r="F147" s="27">
        <v>300</v>
      </c>
      <c r="G147" s="27"/>
      <c r="H147" s="226">
        <f>'ассигнов 3'!H166</f>
        <v>3205</v>
      </c>
    </row>
    <row r="148" spans="1:8" ht="13.5" customHeight="1" hidden="1">
      <c r="A148" s="8"/>
      <c r="B148" s="71" t="s">
        <v>90</v>
      </c>
      <c r="C148" s="27">
        <v>966</v>
      </c>
      <c r="D148" s="8">
        <v>1004</v>
      </c>
      <c r="E148" s="8" t="s">
        <v>139</v>
      </c>
      <c r="F148" s="27">
        <v>323</v>
      </c>
      <c r="G148" s="27"/>
      <c r="H148" s="226"/>
    </row>
    <row r="149" spans="1:8" ht="21" hidden="1" thickBot="1">
      <c r="A149" s="8"/>
      <c r="B149" s="31" t="s">
        <v>118</v>
      </c>
      <c r="C149" s="27">
        <v>966</v>
      </c>
      <c r="D149" s="8">
        <v>1004</v>
      </c>
      <c r="E149" s="8" t="s">
        <v>139</v>
      </c>
      <c r="F149" s="27">
        <v>323</v>
      </c>
      <c r="G149" s="27">
        <v>226</v>
      </c>
      <c r="H149" s="226"/>
    </row>
    <row r="150" spans="1:8" ht="18" customHeight="1" thickBot="1">
      <c r="A150" s="429" t="s">
        <v>399</v>
      </c>
      <c r="B150" s="430" t="s">
        <v>53</v>
      </c>
      <c r="C150" s="431">
        <v>966</v>
      </c>
      <c r="D150" s="432">
        <v>1100</v>
      </c>
      <c r="E150" s="432"/>
      <c r="F150" s="431"/>
      <c r="G150" s="431"/>
      <c r="H150" s="433">
        <f>SUM(H151+H157)</f>
        <v>52</v>
      </c>
    </row>
    <row r="151" spans="1:8" ht="16.5" customHeight="1" thickBot="1">
      <c r="A151" s="337" t="s">
        <v>49</v>
      </c>
      <c r="B151" s="335" t="s">
        <v>323</v>
      </c>
      <c r="C151" s="336">
        <v>966</v>
      </c>
      <c r="D151" s="337" t="s">
        <v>302</v>
      </c>
      <c r="E151" s="337"/>
      <c r="F151" s="336"/>
      <c r="G151" s="336"/>
      <c r="H151" s="406">
        <f>H152</f>
        <v>52</v>
      </c>
    </row>
    <row r="152" spans="1:8" ht="84.75" customHeight="1" thickBot="1">
      <c r="A152" s="414" t="s">
        <v>51</v>
      </c>
      <c r="B152" s="419" t="s">
        <v>417</v>
      </c>
      <c r="C152" s="416">
        <v>966</v>
      </c>
      <c r="D152" s="417" t="s">
        <v>302</v>
      </c>
      <c r="E152" s="417" t="s">
        <v>140</v>
      </c>
      <c r="F152" s="416"/>
      <c r="G152" s="416"/>
      <c r="H152" s="418">
        <f>H153</f>
        <v>52</v>
      </c>
    </row>
    <row r="153" spans="1:8" ht="27.75" customHeight="1" thickBot="1">
      <c r="A153" s="15" t="s">
        <v>383</v>
      </c>
      <c r="B153" s="74" t="s">
        <v>394</v>
      </c>
      <c r="C153" s="21">
        <v>966</v>
      </c>
      <c r="D153" s="15" t="s">
        <v>302</v>
      </c>
      <c r="E153" s="8" t="s">
        <v>140</v>
      </c>
      <c r="F153" s="21">
        <v>200</v>
      </c>
      <c r="G153" s="21"/>
      <c r="H153" s="226">
        <f>'ассигнов 3'!H171</f>
        <v>52</v>
      </c>
    </row>
    <row r="154" spans="1:8" ht="21" hidden="1">
      <c r="A154" s="16"/>
      <c r="B154" s="5" t="s">
        <v>88</v>
      </c>
      <c r="C154" s="22">
        <v>966</v>
      </c>
      <c r="D154" s="16">
        <v>1102</v>
      </c>
      <c r="E154" s="1" t="s">
        <v>140</v>
      </c>
      <c r="F154" s="22">
        <v>240</v>
      </c>
      <c r="G154" s="22"/>
      <c r="H154" s="228"/>
    </row>
    <row r="155" spans="1:8" ht="21" hidden="1">
      <c r="A155" s="16"/>
      <c r="B155" s="31" t="s">
        <v>117</v>
      </c>
      <c r="C155" s="22">
        <v>966</v>
      </c>
      <c r="D155" s="16">
        <v>1102</v>
      </c>
      <c r="E155" s="1" t="s">
        <v>140</v>
      </c>
      <c r="F155" s="22">
        <v>244</v>
      </c>
      <c r="G155" s="22"/>
      <c r="H155" s="228"/>
    </row>
    <row r="156" spans="1:8" ht="12.75" hidden="1" thickBot="1">
      <c r="A156" s="17"/>
      <c r="B156" s="6" t="s">
        <v>122</v>
      </c>
      <c r="C156" s="23">
        <v>966</v>
      </c>
      <c r="D156" s="17">
        <v>1102</v>
      </c>
      <c r="E156" s="53" t="s">
        <v>140</v>
      </c>
      <c r="F156" s="23">
        <v>244</v>
      </c>
      <c r="G156" s="23">
        <v>226</v>
      </c>
      <c r="H156" s="232"/>
    </row>
    <row r="157" spans="1:8" ht="12.75" hidden="1" thickBot="1">
      <c r="A157" s="61" t="s">
        <v>550</v>
      </c>
      <c r="B157" s="62" t="s">
        <v>55</v>
      </c>
      <c r="C157" s="63">
        <v>966</v>
      </c>
      <c r="D157" s="64" t="s">
        <v>307</v>
      </c>
      <c r="E157" s="64"/>
      <c r="F157" s="63"/>
      <c r="G157" s="63"/>
      <c r="H157" s="229">
        <f>H158+H164</f>
        <v>0</v>
      </c>
    </row>
    <row r="158" spans="1:8" ht="84" customHeight="1" hidden="1" thickBot="1">
      <c r="A158" s="34" t="s">
        <v>287</v>
      </c>
      <c r="B158" s="35" t="s">
        <v>417</v>
      </c>
      <c r="C158" s="36">
        <v>966</v>
      </c>
      <c r="D158" s="37" t="s">
        <v>307</v>
      </c>
      <c r="E158" s="37" t="s">
        <v>140</v>
      </c>
      <c r="F158" s="36"/>
      <c r="G158" s="36"/>
      <c r="H158" s="225">
        <f>H159</f>
        <v>0</v>
      </c>
    </row>
    <row r="159" spans="1:8" ht="26.25" customHeight="1" hidden="1" thickBot="1">
      <c r="A159" s="40" t="s">
        <v>551</v>
      </c>
      <c r="B159" s="74" t="s">
        <v>394</v>
      </c>
      <c r="C159" s="39">
        <v>966</v>
      </c>
      <c r="D159" s="40" t="s">
        <v>307</v>
      </c>
      <c r="E159" s="52" t="s">
        <v>140</v>
      </c>
      <c r="F159" s="39">
        <v>200</v>
      </c>
      <c r="G159" s="39"/>
      <c r="H159" s="230">
        <f>'ассигнов 3'!H176</f>
        <v>0</v>
      </c>
    </row>
    <row r="160" spans="1:8" ht="18.75" customHeight="1" thickBot="1">
      <c r="A160" s="429" t="s">
        <v>414</v>
      </c>
      <c r="B160" s="430" t="s">
        <v>58</v>
      </c>
      <c r="C160" s="431">
        <v>966</v>
      </c>
      <c r="D160" s="432">
        <v>1200</v>
      </c>
      <c r="E160" s="432"/>
      <c r="F160" s="431"/>
      <c r="G160" s="431"/>
      <c r="H160" s="433">
        <f>H161</f>
        <v>1365.2</v>
      </c>
    </row>
    <row r="161" spans="1:8" ht="18" customHeight="1" thickBot="1">
      <c r="A161" s="311" t="s">
        <v>54</v>
      </c>
      <c r="B161" s="326" t="s">
        <v>549</v>
      </c>
      <c r="C161" s="318">
        <v>966</v>
      </c>
      <c r="D161" s="319">
        <v>1202</v>
      </c>
      <c r="E161" s="319"/>
      <c r="F161" s="318"/>
      <c r="G161" s="318"/>
      <c r="H161" s="399">
        <f>H162</f>
        <v>1365.2</v>
      </c>
    </row>
    <row r="162" spans="1:8" ht="104.25" customHeight="1" thickBot="1">
      <c r="A162" s="414" t="s">
        <v>56</v>
      </c>
      <c r="B162" s="419" t="s">
        <v>328</v>
      </c>
      <c r="C162" s="416">
        <v>966</v>
      </c>
      <c r="D162" s="417">
        <v>1202</v>
      </c>
      <c r="E162" s="417" t="s">
        <v>116</v>
      </c>
      <c r="F162" s="416"/>
      <c r="G162" s="416"/>
      <c r="H162" s="418">
        <f>H163</f>
        <v>1365.2</v>
      </c>
    </row>
    <row r="163" spans="1:8" ht="25.5" customHeight="1">
      <c r="A163" s="15" t="s">
        <v>57</v>
      </c>
      <c r="B163" s="74" t="s">
        <v>394</v>
      </c>
      <c r="C163" s="21">
        <v>966</v>
      </c>
      <c r="D163" s="15">
        <v>1202</v>
      </c>
      <c r="E163" s="8" t="s">
        <v>116</v>
      </c>
      <c r="F163" s="21">
        <v>200</v>
      </c>
      <c r="G163" s="21"/>
      <c r="H163" s="226">
        <f>'ассигнов 3'!H180</f>
        <v>1365.2</v>
      </c>
    </row>
    <row r="164" spans="1:8" ht="21" hidden="1">
      <c r="A164" s="16"/>
      <c r="B164" s="5" t="s">
        <v>88</v>
      </c>
      <c r="C164" s="22">
        <v>966</v>
      </c>
      <c r="D164" s="16">
        <v>1202</v>
      </c>
      <c r="E164" s="1" t="s">
        <v>116</v>
      </c>
      <c r="F164" s="22">
        <v>240</v>
      </c>
      <c r="G164" s="22"/>
      <c r="H164" s="228"/>
    </row>
    <row r="165" spans="1:8" ht="21" hidden="1">
      <c r="A165" s="16"/>
      <c r="B165" s="31" t="s">
        <v>117</v>
      </c>
      <c r="C165" s="22">
        <v>966</v>
      </c>
      <c r="D165" s="16">
        <v>1202</v>
      </c>
      <c r="E165" s="1" t="s">
        <v>116</v>
      </c>
      <c r="F165" s="22">
        <v>244</v>
      </c>
      <c r="G165" s="22"/>
      <c r="H165" s="228"/>
    </row>
    <row r="166" spans="1:8" ht="1.5" customHeight="1" hidden="1">
      <c r="A166" s="16"/>
      <c r="B166" s="5" t="s">
        <v>122</v>
      </c>
      <c r="C166" s="22">
        <v>966</v>
      </c>
      <c r="D166" s="16">
        <v>1202</v>
      </c>
      <c r="E166" s="1" t="s">
        <v>116</v>
      </c>
      <c r="F166" s="22">
        <v>244</v>
      </c>
      <c r="G166" s="22">
        <v>226</v>
      </c>
      <c r="H166" s="228"/>
    </row>
    <row r="167" spans="1:11" ht="12">
      <c r="A167" s="28"/>
      <c r="B167" s="29" t="s">
        <v>59</v>
      </c>
      <c r="C167" s="30"/>
      <c r="D167" s="30"/>
      <c r="E167" s="54"/>
      <c r="F167" s="30"/>
      <c r="G167" s="30"/>
      <c r="H167" s="237">
        <f>H10+H28+H36</f>
        <v>161687.6</v>
      </c>
      <c r="K167" s="96"/>
    </row>
    <row r="168" ht="12">
      <c r="K168" s="96"/>
    </row>
  </sheetData>
  <sheetProtection/>
  <mergeCells count="3">
    <mergeCell ref="B3:H3"/>
    <mergeCell ref="A7:H7"/>
    <mergeCell ref="B2:H2"/>
  </mergeCells>
  <printOptions horizontalCentered="1"/>
  <pageMargins left="0.4330708661417323" right="0.1968503937007874" top="0.5511811023622047" bottom="0.35433070866141736" header="0.31496062992125984" footer="0.31496062992125984"/>
  <pageSetup horizontalDpi="600" verticalDpi="600" orientation="portrait" paperSize="9" scale="94" r:id="rId1"/>
  <rowBreaks count="3" manualBreakCount="3">
    <brk id="35" max="255" man="1"/>
    <brk id="76" max="255" man="1"/>
    <brk id="11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83"/>
  <sheetViews>
    <sheetView view="pageBreakPreview" zoomScale="115" zoomScaleNormal="115" zoomScaleSheetLayoutView="115" zoomScalePageLayoutView="0" workbookViewId="0" topLeftCell="A1">
      <selection activeCell="H5" sqref="H5"/>
    </sheetView>
  </sheetViews>
  <sheetFormatPr defaultColWidth="9.00390625" defaultRowHeight="12.75"/>
  <cols>
    <col min="1" max="1" width="5.875" style="12" customWidth="1"/>
    <col min="2" max="2" width="40.75390625" style="2" customWidth="1"/>
    <col min="3" max="3" width="9.875" style="10" hidden="1" customWidth="1"/>
    <col min="4" max="4" width="9.50390625" style="10" customWidth="1"/>
    <col min="5" max="5" width="10.75390625" style="55" customWidth="1"/>
    <col min="6" max="6" width="6.125" style="10" customWidth="1"/>
    <col min="7" max="7" width="3.875" style="10" hidden="1" customWidth="1"/>
    <col min="8" max="8" width="18.50390625" style="238" customWidth="1"/>
    <col min="9" max="9" width="9.75390625" style="0" customWidth="1"/>
    <col min="10" max="10" width="14.125" style="217" customWidth="1"/>
    <col min="11" max="11" width="10.25390625" style="0" customWidth="1"/>
  </cols>
  <sheetData>
    <row r="1" spans="1:8" ht="12.75">
      <c r="A1" s="79"/>
      <c r="B1" s="79"/>
      <c r="C1" s="79"/>
      <c r="D1" s="386"/>
      <c r="E1" s="381"/>
      <c r="F1" s="381"/>
      <c r="G1" s="381"/>
      <c r="H1" s="387" t="s">
        <v>529</v>
      </c>
    </row>
    <row r="2" spans="1:8" ht="12.75" customHeight="1">
      <c r="A2" s="79"/>
      <c r="B2" s="79"/>
      <c r="C2" s="79"/>
      <c r="D2" s="386"/>
      <c r="E2" s="381"/>
      <c r="F2" s="381"/>
      <c r="G2" s="381"/>
      <c r="H2" s="387" t="s">
        <v>671</v>
      </c>
    </row>
    <row r="3" spans="1:8" ht="64.5" customHeight="1">
      <c r="A3" s="83"/>
      <c r="B3" s="499" t="s">
        <v>664</v>
      </c>
      <c r="C3" s="499"/>
      <c r="D3" s="499"/>
      <c r="E3" s="499"/>
      <c r="F3" s="499"/>
      <c r="G3" s="499"/>
      <c r="H3" s="499"/>
    </row>
    <row r="4" spans="1:8" ht="13.5">
      <c r="A4" s="83"/>
      <c r="B4" s="88"/>
      <c r="C4" s="79"/>
      <c r="E4"/>
      <c r="F4"/>
      <c r="G4"/>
      <c r="H4" s="221"/>
    </row>
    <row r="5" spans="1:8" ht="13.5">
      <c r="A5" s="83"/>
      <c r="B5" s="84"/>
      <c r="D5" s="82" t="s">
        <v>136</v>
      </c>
      <c r="E5"/>
      <c r="F5"/>
      <c r="G5"/>
      <c r="H5" s="221"/>
    </row>
    <row r="6" spans="1:10" s="76" customFormat="1" ht="12.75" customHeight="1">
      <c r="A6" s="85"/>
      <c r="B6" s="86"/>
      <c r="D6" s="82" t="s">
        <v>615</v>
      </c>
      <c r="E6" s="80"/>
      <c r="F6" s="80"/>
      <c r="G6" s="80"/>
      <c r="H6" s="222"/>
      <c r="I6"/>
      <c r="J6" s="217"/>
    </row>
    <row r="7" spans="1:10" s="76" customFormat="1" ht="12.75">
      <c r="A7" s="87"/>
      <c r="B7" s="86"/>
      <c r="D7" s="82" t="s">
        <v>616</v>
      </c>
      <c r="E7" s="80"/>
      <c r="F7" s="80"/>
      <c r="G7" s="80"/>
      <c r="H7" s="222"/>
      <c r="I7"/>
      <c r="J7" s="217"/>
    </row>
    <row r="8" spans="1:10" s="76" customFormat="1" ht="12.75">
      <c r="A8" s="13"/>
      <c r="B8" s="86"/>
      <c r="D8" s="81" t="s">
        <v>655</v>
      </c>
      <c r="E8" s="49"/>
      <c r="F8" s="11"/>
      <c r="G8" s="11"/>
      <c r="H8" s="223"/>
      <c r="I8"/>
      <c r="J8" s="217"/>
    </row>
    <row r="9" spans="1:10" s="76" customFormat="1" ht="12.75">
      <c r="A9" s="13"/>
      <c r="D9" s="81" t="s">
        <v>466</v>
      </c>
      <c r="E9" s="49"/>
      <c r="F9" s="11"/>
      <c r="G9" s="11"/>
      <c r="H9" s="223"/>
      <c r="I9"/>
      <c r="J9" s="217"/>
    </row>
    <row r="10" spans="1:10" s="76" customFormat="1" ht="13.5" thickBot="1">
      <c r="A10" s="13"/>
      <c r="D10" s="81"/>
      <c r="E10" s="49"/>
      <c r="F10" s="11"/>
      <c r="G10" s="11"/>
      <c r="H10" s="223"/>
      <c r="I10"/>
      <c r="J10" s="217"/>
    </row>
    <row r="11" spans="1:11" s="76" customFormat="1" ht="42" customHeight="1" thickBot="1">
      <c r="A11" s="142" t="s">
        <v>60</v>
      </c>
      <c r="B11" s="143" t="s">
        <v>61</v>
      </c>
      <c r="C11" s="144" t="s">
        <v>62</v>
      </c>
      <c r="D11" s="145" t="s">
        <v>125</v>
      </c>
      <c r="E11" s="146" t="s">
        <v>63</v>
      </c>
      <c r="F11" s="144" t="s">
        <v>126</v>
      </c>
      <c r="G11" s="144" t="s">
        <v>128</v>
      </c>
      <c r="H11" s="224" t="s">
        <v>127</v>
      </c>
      <c r="I11"/>
      <c r="J11" s="371" t="s">
        <v>622</v>
      </c>
      <c r="K11" s="217">
        <v>6607</v>
      </c>
    </row>
    <row r="12" spans="1:11" s="76" customFormat="1" ht="12.75" thickBot="1">
      <c r="A12" s="408" t="s">
        <v>0</v>
      </c>
      <c r="B12" s="409" t="s">
        <v>1</v>
      </c>
      <c r="C12" s="410">
        <v>928</v>
      </c>
      <c r="D12" s="408" t="s">
        <v>65</v>
      </c>
      <c r="E12" s="408"/>
      <c r="F12" s="410"/>
      <c r="G12" s="410"/>
      <c r="H12" s="411">
        <f>H13+H17+H31+H60+H64+H48</f>
        <v>40983.4</v>
      </c>
      <c r="I12"/>
      <c r="J12" s="243" t="s">
        <v>620</v>
      </c>
      <c r="K12" s="243" t="s">
        <v>621</v>
      </c>
    </row>
    <row r="13" spans="1:11" s="76" customFormat="1" ht="29.25" customHeight="1" thickBot="1">
      <c r="A13" s="311" t="s">
        <v>2</v>
      </c>
      <c r="B13" s="312" t="s">
        <v>3</v>
      </c>
      <c r="C13" s="318">
        <v>928</v>
      </c>
      <c r="D13" s="319" t="s">
        <v>64</v>
      </c>
      <c r="E13" s="319"/>
      <c r="F13" s="318"/>
      <c r="G13" s="318"/>
      <c r="H13" s="399">
        <f>H14</f>
        <v>1383</v>
      </c>
      <c r="I13" s="370"/>
      <c r="J13" s="217">
        <f>H15+H22+H36</f>
        <v>22039.1</v>
      </c>
      <c r="K13" s="217">
        <f>H19+H24+H29+H38+H40</f>
        <v>3155.8</v>
      </c>
    </row>
    <row r="14" spans="1:10" s="76" customFormat="1" ht="17.25" customHeight="1" thickBot="1">
      <c r="A14" s="414" t="s">
        <v>4</v>
      </c>
      <c r="B14" s="415" t="s">
        <v>5</v>
      </c>
      <c r="C14" s="416">
        <v>928</v>
      </c>
      <c r="D14" s="417" t="s">
        <v>64</v>
      </c>
      <c r="E14" s="416" t="s">
        <v>104</v>
      </c>
      <c r="F14" s="416"/>
      <c r="G14" s="416"/>
      <c r="H14" s="418">
        <f>H15</f>
        <v>1383</v>
      </c>
      <c r="I14"/>
      <c r="J14" s="243"/>
    </row>
    <row r="15" spans="1:10" s="76" customFormat="1" ht="49.5" customHeight="1">
      <c r="A15" s="15" t="s">
        <v>86</v>
      </c>
      <c r="B15" s="18" t="s">
        <v>85</v>
      </c>
      <c r="C15" s="21">
        <v>928</v>
      </c>
      <c r="D15" s="15" t="s">
        <v>64</v>
      </c>
      <c r="E15" s="48" t="s">
        <v>104</v>
      </c>
      <c r="F15" s="21">
        <v>100</v>
      </c>
      <c r="G15" s="21" t="s">
        <v>67</v>
      </c>
      <c r="H15" s="226">
        <f>H16</f>
        <v>1383</v>
      </c>
      <c r="I15"/>
      <c r="J15" s="217"/>
    </row>
    <row r="16" spans="1:10" s="76" customFormat="1" ht="27" customHeight="1" thickBot="1">
      <c r="A16" s="15"/>
      <c r="B16" s="19" t="s">
        <v>6</v>
      </c>
      <c r="C16" s="21">
        <v>928</v>
      </c>
      <c r="D16" s="15" t="s">
        <v>64</v>
      </c>
      <c r="E16" s="1" t="s">
        <v>104</v>
      </c>
      <c r="F16" s="21">
        <v>120</v>
      </c>
      <c r="G16" s="21"/>
      <c r="H16" s="226">
        <v>1383</v>
      </c>
      <c r="I16"/>
      <c r="J16" s="217"/>
    </row>
    <row r="17" spans="1:10" s="310" customFormat="1" ht="39.75" customHeight="1" thickBot="1">
      <c r="A17" s="311" t="s">
        <v>7</v>
      </c>
      <c r="B17" s="326" t="s">
        <v>8</v>
      </c>
      <c r="C17" s="318">
        <v>928</v>
      </c>
      <c r="D17" s="319" t="s">
        <v>66</v>
      </c>
      <c r="E17" s="319"/>
      <c r="F17" s="318"/>
      <c r="G17" s="318"/>
      <c r="H17" s="399">
        <f>H18+H21+H28</f>
        <v>3279.1</v>
      </c>
      <c r="J17" s="217"/>
    </row>
    <row r="18" spans="1:10" ht="28.5" customHeight="1" thickBot="1">
      <c r="A18" s="414" t="s">
        <v>83</v>
      </c>
      <c r="B18" s="419" t="s">
        <v>531</v>
      </c>
      <c r="C18" s="416">
        <v>928</v>
      </c>
      <c r="D18" s="417" t="s">
        <v>66</v>
      </c>
      <c r="E18" s="417" t="s">
        <v>105</v>
      </c>
      <c r="F18" s="416"/>
      <c r="G18" s="416"/>
      <c r="H18" s="418">
        <f>H19</f>
        <v>228.6</v>
      </c>
      <c r="J18" s="243"/>
    </row>
    <row r="19" spans="1:8" ht="51.75" customHeight="1">
      <c r="A19" s="15" t="s">
        <v>87</v>
      </c>
      <c r="B19" s="4" t="s">
        <v>85</v>
      </c>
      <c r="C19" s="21">
        <v>928</v>
      </c>
      <c r="D19" s="15" t="s">
        <v>66</v>
      </c>
      <c r="E19" s="48" t="s">
        <v>105</v>
      </c>
      <c r="F19" s="21">
        <v>100</v>
      </c>
      <c r="G19" s="21"/>
      <c r="H19" s="226">
        <f>H20</f>
        <v>228.6</v>
      </c>
    </row>
    <row r="20" spans="1:8" ht="30" customHeight="1" thickBot="1">
      <c r="A20" s="15"/>
      <c r="B20" s="19" t="s">
        <v>6</v>
      </c>
      <c r="C20" s="21">
        <v>928</v>
      </c>
      <c r="D20" s="15" t="s">
        <v>66</v>
      </c>
      <c r="E20" s="8" t="s">
        <v>105</v>
      </c>
      <c r="F20" s="21">
        <v>120</v>
      </c>
      <c r="G20" s="21"/>
      <c r="H20" s="227">
        <v>228.6</v>
      </c>
    </row>
    <row r="21" spans="1:11" ht="27" customHeight="1" thickBot="1">
      <c r="A21" s="414" t="s">
        <v>9</v>
      </c>
      <c r="B21" s="419" t="s">
        <v>467</v>
      </c>
      <c r="C21" s="416">
        <v>928</v>
      </c>
      <c r="D21" s="417" t="s">
        <v>66</v>
      </c>
      <c r="E21" s="417" t="s">
        <v>107</v>
      </c>
      <c r="F21" s="416"/>
      <c r="G21" s="416"/>
      <c r="H21" s="418">
        <f>H22+H24+H26</f>
        <v>2954.4</v>
      </c>
      <c r="K21" s="96"/>
    </row>
    <row r="22" spans="1:8" ht="50.25" customHeight="1">
      <c r="A22" s="15" t="s">
        <v>11</v>
      </c>
      <c r="B22" s="4" t="s">
        <v>85</v>
      </c>
      <c r="C22" s="21">
        <v>928</v>
      </c>
      <c r="D22" s="15" t="s">
        <v>66</v>
      </c>
      <c r="E22" s="48" t="s">
        <v>107</v>
      </c>
      <c r="F22" s="21">
        <v>100</v>
      </c>
      <c r="G22" s="21"/>
      <c r="H22" s="226">
        <f>H23</f>
        <v>2528.5</v>
      </c>
    </row>
    <row r="23" spans="1:8" ht="28.5" customHeight="1">
      <c r="A23" s="15"/>
      <c r="B23" s="19" t="s">
        <v>6</v>
      </c>
      <c r="C23" s="21">
        <v>928</v>
      </c>
      <c r="D23" s="15" t="s">
        <v>66</v>
      </c>
      <c r="E23" s="1" t="s">
        <v>107</v>
      </c>
      <c r="F23" s="21">
        <v>120</v>
      </c>
      <c r="G23" s="21"/>
      <c r="H23" s="226">
        <f>2046.8+481.7</f>
        <v>2528.5</v>
      </c>
    </row>
    <row r="24" spans="1:8" ht="22.5" customHeight="1">
      <c r="A24" s="16" t="s">
        <v>121</v>
      </c>
      <c r="B24" s="74" t="s">
        <v>394</v>
      </c>
      <c r="C24" s="22">
        <v>928</v>
      </c>
      <c r="D24" s="16" t="s">
        <v>66</v>
      </c>
      <c r="E24" s="8" t="s">
        <v>107</v>
      </c>
      <c r="F24" s="22">
        <v>200</v>
      </c>
      <c r="G24" s="22"/>
      <c r="H24" s="228">
        <f>H25</f>
        <v>422.9</v>
      </c>
    </row>
    <row r="25" spans="1:10" ht="28.5" customHeight="1">
      <c r="A25" s="16"/>
      <c r="B25" s="5" t="s">
        <v>88</v>
      </c>
      <c r="C25" s="22">
        <v>928</v>
      </c>
      <c r="D25" s="16" t="s">
        <v>66</v>
      </c>
      <c r="E25" s="1" t="s">
        <v>107</v>
      </c>
      <c r="F25" s="22">
        <v>240</v>
      </c>
      <c r="G25" s="22"/>
      <c r="H25" s="228">
        <f>460.2-37.3</f>
        <v>422.9</v>
      </c>
      <c r="I25">
        <v>-37.3</v>
      </c>
      <c r="J25" s="218"/>
    </row>
    <row r="26" spans="1:10" s="76" customFormat="1" ht="17.25" customHeight="1">
      <c r="A26" s="15" t="s">
        <v>123</v>
      </c>
      <c r="B26" s="4" t="s">
        <v>89</v>
      </c>
      <c r="C26" s="21">
        <v>928</v>
      </c>
      <c r="D26" s="15" t="s">
        <v>66</v>
      </c>
      <c r="E26" s="8" t="s">
        <v>107</v>
      </c>
      <c r="F26" s="21">
        <v>800</v>
      </c>
      <c r="G26" s="21"/>
      <c r="H26" s="226">
        <f>H27</f>
        <v>3</v>
      </c>
      <c r="I26"/>
      <c r="J26" s="244"/>
    </row>
    <row r="27" spans="1:10" s="76" customFormat="1" ht="16.5" customHeight="1" thickBot="1">
      <c r="A27" s="16"/>
      <c r="B27" s="7" t="s">
        <v>14</v>
      </c>
      <c r="C27" s="22">
        <v>928</v>
      </c>
      <c r="D27" s="16" t="s">
        <v>66</v>
      </c>
      <c r="E27" s="1" t="s">
        <v>107</v>
      </c>
      <c r="F27" s="22">
        <v>850</v>
      </c>
      <c r="G27" s="22"/>
      <c r="H27" s="228">
        <v>3</v>
      </c>
      <c r="I27"/>
      <c r="J27" s="244"/>
    </row>
    <row r="28" spans="1:10" s="76" customFormat="1" ht="17.25" customHeight="1" thickBot="1">
      <c r="A28" s="414" t="s">
        <v>84</v>
      </c>
      <c r="B28" s="419" t="s">
        <v>13</v>
      </c>
      <c r="C28" s="416">
        <v>928</v>
      </c>
      <c r="D28" s="417" t="s">
        <v>66</v>
      </c>
      <c r="E28" s="417" t="s">
        <v>106</v>
      </c>
      <c r="F28" s="416"/>
      <c r="G28" s="416"/>
      <c r="H28" s="418">
        <f>H29</f>
        <v>96.1</v>
      </c>
      <c r="I28"/>
      <c r="J28" s="244"/>
    </row>
    <row r="29" spans="1:10" s="76" customFormat="1" ht="20.25" customHeight="1">
      <c r="A29" s="15" t="s">
        <v>123</v>
      </c>
      <c r="B29" s="4" t="s">
        <v>89</v>
      </c>
      <c r="C29" s="21">
        <v>928</v>
      </c>
      <c r="D29" s="15" t="s">
        <v>66</v>
      </c>
      <c r="E29" s="8" t="s">
        <v>106</v>
      </c>
      <c r="F29" s="21">
        <v>800</v>
      </c>
      <c r="G29" s="21"/>
      <c r="H29" s="226">
        <f>H30</f>
        <v>96.1</v>
      </c>
      <c r="I29"/>
      <c r="J29" s="218"/>
    </row>
    <row r="30" spans="1:10" s="76" customFormat="1" ht="16.5" customHeight="1" thickBot="1">
      <c r="A30" s="16"/>
      <c r="B30" s="7" t="s">
        <v>14</v>
      </c>
      <c r="C30" s="22">
        <v>928</v>
      </c>
      <c r="D30" s="16" t="s">
        <v>66</v>
      </c>
      <c r="E30" s="1" t="s">
        <v>106</v>
      </c>
      <c r="F30" s="22">
        <v>850</v>
      </c>
      <c r="G30" s="22"/>
      <c r="H30" s="228">
        <f>99-3+0.1</f>
        <v>96.1</v>
      </c>
      <c r="I30">
        <v>0.1</v>
      </c>
      <c r="J30" s="218"/>
    </row>
    <row r="31" spans="1:10" s="76" customFormat="1" ht="36" customHeight="1" thickBot="1">
      <c r="A31" s="311" t="s">
        <v>436</v>
      </c>
      <c r="B31" s="326" t="s">
        <v>16</v>
      </c>
      <c r="C31" s="318">
        <v>966</v>
      </c>
      <c r="D31" s="319" t="s">
        <v>69</v>
      </c>
      <c r="E31" s="319"/>
      <c r="F31" s="318"/>
      <c r="G31" s="318"/>
      <c r="H31" s="399">
        <f>H35+H43</f>
        <v>25203.9</v>
      </c>
      <c r="I31"/>
      <c r="J31" s="217"/>
    </row>
    <row r="32" spans="1:10" s="76" customFormat="1" ht="20.25" customHeight="1" hidden="1" thickBot="1">
      <c r="A32" s="34" t="s">
        <v>437</v>
      </c>
      <c r="B32" s="35" t="s">
        <v>18</v>
      </c>
      <c r="C32" s="36">
        <v>966</v>
      </c>
      <c r="D32" s="37" t="s">
        <v>69</v>
      </c>
      <c r="E32" s="37" t="s">
        <v>108</v>
      </c>
      <c r="F32" s="36"/>
      <c r="G32" s="36"/>
      <c r="H32" s="225">
        <f>H34</f>
        <v>0</v>
      </c>
      <c r="I32"/>
      <c r="J32" s="243"/>
    </row>
    <row r="33" spans="1:10" s="76" customFormat="1" ht="50.25" customHeight="1" hidden="1">
      <c r="A33" s="15" t="s">
        <v>438</v>
      </c>
      <c r="B33" s="4" t="s">
        <v>85</v>
      </c>
      <c r="C33" s="27">
        <v>966</v>
      </c>
      <c r="D33" s="8" t="s">
        <v>69</v>
      </c>
      <c r="E33" s="8" t="s">
        <v>108</v>
      </c>
      <c r="F33" s="27">
        <v>100</v>
      </c>
      <c r="G33" s="27"/>
      <c r="H33" s="226">
        <f>H34</f>
        <v>0</v>
      </c>
      <c r="I33"/>
      <c r="J33" s="217"/>
    </row>
    <row r="34" spans="1:8" ht="27" customHeight="1" hidden="1" thickBot="1">
      <c r="A34" s="16"/>
      <c r="B34" s="19" t="s">
        <v>6</v>
      </c>
      <c r="C34" s="26">
        <v>966</v>
      </c>
      <c r="D34" s="1" t="s">
        <v>69</v>
      </c>
      <c r="E34" s="8" t="s">
        <v>108</v>
      </c>
      <c r="F34" s="26">
        <v>120</v>
      </c>
      <c r="G34" s="26"/>
      <c r="H34" s="228"/>
    </row>
    <row r="35" spans="1:8" ht="25.5" customHeight="1" thickBot="1">
      <c r="A35" s="414" t="s">
        <v>437</v>
      </c>
      <c r="B35" s="419" t="s">
        <v>590</v>
      </c>
      <c r="C35" s="416">
        <v>966</v>
      </c>
      <c r="D35" s="417" t="s">
        <v>69</v>
      </c>
      <c r="E35" s="417" t="s">
        <v>109</v>
      </c>
      <c r="F35" s="416"/>
      <c r="G35" s="416"/>
      <c r="H35" s="418">
        <f>H36+H38+H40</f>
        <v>20535.8</v>
      </c>
    </row>
    <row r="36" spans="1:8" ht="49.5" customHeight="1">
      <c r="A36" s="16" t="s">
        <v>438</v>
      </c>
      <c r="B36" s="69" t="s">
        <v>85</v>
      </c>
      <c r="C36" s="39">
        <v>966</v>
      </c>
      <c r="D36" s="40" t="s">
        <v>69</v>
      </c>
      <c r="E36" s="51" t="s">
        <v>109</v>
      </c>
      <c r="F36" s="39">
        <v>100</v>
      </c>
      <c r="G36" s="39"/>
      <c r="H36" s="230">
        <f>H37</f>
        <v>18127.6</v>
      </c>
    </row>
    <row r="37" spans="1:12" s="373" customFormat="1" ht="24.75" customHeight="1">
      <c r="A37" s="72"/>
      <c r="B37" s="372" t="s">
        <v>6</v>
      </c>
      <c r="C37" s="241">
        <v>966</v>
      </c>
      <c r="D37" s="72" t="s">
        <v>69</v>
      </c>
      <c r="E37" s="72" t="s">
        <v>109</v>
      </c>
      <c r="F37" s="241">
        <v>120</v>
      </c>
      <c r="G37" s="241"/>
      <c r="H37" s="231">
        <f>18564.3-481.7+45</f>
        <v>18127.6</v>
      </c>
      <c r="I37" s="373">
        <v>45</v>
      </c>
      <c r="J37" s="374"/>
      <c r="K37" s="375"/>
      <c r="L37" s="376"/>
    </row>
    <row r="38" spans="1:10" s="373" customFormat="1" ht="27" customHeight="1">
      <c r="A38" s="72" t="s">
        <v>477</v>
      </c>
      <c r="B38" s="377" t="s">
        <v>394</v>
      </c>
      <c r="C38" s="241">
        <v>966</v>
      </c>
      <c r="D38" s="72" t="s">
        <v>69</v>
      </c>
      <c r="E38" s="72" t="s">
        <v>109</v>
      </c>
      <c r="F38" s="241">
        <v>200</v>
      </c>
      <c r="G38" s="241"/>
      <c r="H38" s="231">
        <f>H39</f>
        <v>2404.2</v>
      </c>
      <c r="J38" s="374"/>
    </row>
    <row r="39" spans="1:9" ht="25.5" customHeight="1">
      <c r="A39" s="16"/>
      <c r="B39" s="5" t="s">
        <v>88</v>
      </c>
      <c r="C39" s="26">
        <v>966</v>
      </c>
      <c r="D39" s="16" t="s">
        <v>69</v>
      </c>
      <c r="E39" s="1" t="s">
        <v>109</v>
      </c>
      <c r="F39" s="22">
        <v>240</v>
      </c>
      <c r="G39" s="22"/>
      <c r="H39" s="231">
        <f>5725.5-3321.3</f>
        <v>2404.2</v>
      </c>
      <c r="I39">
        <v>-3321.3</v>
      </c>
    </row>
    <row r="40" spans="1:10" s="76" customFormat="1" ht="16.5" customHeight="1">
      <c r="A40" s="1" t="s">
        <v>478</v>
      </c>
      <c r="B40" s="7" t="s">
        <v>89</v>
      </c>
      <c r="C40" s="26">
        <v>966</v>
      </c>
      <c r="D40" s="1" t="s">
        <v>69</v>
      </c>
      <c r="E40" s="1" t="s">
        <v>109</v>
      </c>
      <c r="F40" s="73">
        <v>800</v>
      </c>
      <c r="G40" s="73"/>
      <c r="H40" s="228">
        <f>H42+H41</f>
        <v>4</v>
      </c>
      <c r="I40"/>
      <c r="J40" s="217"/>
    </row>
    <row r="41" spans="1:10" s="182" customFormat="1" ht="46.5" customHeight="1" hidden="1">
      <c r="A41" s="52"/>
      <c r="B41" s="91" t="s">
        <v>331</v>
      </c>
      <c r="C41" s="119"/>
      <c r="D41" s="1" t="s">
        <v>69</v>
      </c>
      <c r="E41" s="1" t="s">
        <v>109</v>
      </c>
      <c r="F41" s="119">
        <v>830</v>
      </c>
      <c r="G41" s="119"/>
      <c r="H41" s="232">
        <v>0</v>
      </c>
      <c r="I41" s="98"/>
      <c r="J41" s="219"/>
    </row>
    <row r="42" spans="1:10" s="76" customFormat="1" ht="17.25" customHeight="1" thickBot="1">
      <c r="A42" s="53"/>
      <c r="B42" s="141" t="s">
        <v>14</v>
      </c>
      <c r="C42" s="119">
        <v>966</v>
      </c>
      <c r="D42" s="53" t="s">
        <v>69</v>
      </c>
      <c r="E42" s="53" t="s">
        <v>109</v>
      </c>
      <c r="F42" s="23">
        <v>850</v>
      </c>
      <c r="G42" s="23"/>
      <c r="H42" s="232">
        <v>4</v>
      </c>
      <c r="I42"/>
      <c r="J42" s="217"/>
    </row>
    <row r="43" spans="1:10" ht="45" customHeight="1" thickBot="1">
      <c r="A43" s="414" t="s">
        <v>439</v>
      </c>
      <c r="B43" s="420" t="s">
        <v>318</v>
      </c>
      <c r="C43" s="416"/>
      <c r="D43" s="417" t="s">
        <v>69</v>
      </c>
      <c r="E43" s="417" t="s">
        <v>135</v>
      </c>
      <c r="F43" s="416"/>
      <c r="G43" s="416"/>
      <c r="H43" s="418">
        <f>H44+H46</f>
        <v>4668.1</v>
      </c>
      <c r="J43" s="243"/>
    </row>
    <row r="44" spans="1:11" ht="45.75" customHeight="1">
      <c r="A44" s="8" t="s">
        <v>479</v>
      </c>
      <c r="B44" s="9" t="s">
        <v>85</v>
      </c>
      <c r="C44" s="27">
        <v>966</v>
      </c>
      <c r="D44" s="8" t="s">
        <v>69</v>
      </c>
      <c r="E44" s="8" t="s">
        <v>135</v>
      </c>
      <c r="F44" s="27">
        <v>100</v>
      </c>
      <c r="G44" s="27"/>
      <c r="H44" s="227">
        <f>H45</f>
        <v>4314.9</v>
      </c>
      <c r="K44" s="96"/>
    </row>
    <row r="45" spans="1:8" ht="22.5" customHeight="1">
      <c r="A45" s="16"/>
      <c r="B45" s="19" t="s">
        <v>6</v>
      </c>
      <c r="C45" s="26">
        <v>966</v>
      </c>
      <c r="D45" s="8" t="s">
        <v>69</v>
      </c>
      <c r="E45" s="8" t="s">
        <v>135</v>
      </c>
      <c r="F45" s="26">
        <v>120</v>
      </c>
      <c r="G45" s="26"/>
      <c r="H45" s="231">
        <v>4314.9</v>
      </c>
    </row>
    <row r="46" spans="1:8" ht="25.5" customHeight="1">
      <c r="A46" s="8" t="s">
        <v>440</v>
      </c>
      <c r="B46" s="74" t="s">
        <v>394</v>
      </c>
      <c r="C46" s="26"/>
      <c r="D46" s="1" t="s">
        <v>69</v>
      </c>
      <c r="E46" s="8" t="s">
        <v>135</v>
      </c>
      <c r="F46" s="26">
        <v>200</v>
      </c>
      <c r="G46" s="26"/>
      <c r="H46" s="231">
        <f>H47</f>
        <v>353.2</v>
      </c>
    </row>
    <row r="47" spans="1:8" ht="23.25" customHeight="1" thickBot="1">
      <c r="A47" s="8"/>
      <c r="B47" s="5" t="s">
        <v>88</v>
      </c>
      <c r="C47" s="26">
        <v>966</v>
      </c>
      <c r="D47" s="1" t="s">
        <v>69</v>
      </c>
      <c r="E47" s="8" t="s">
        <v>135</v>
      </c>
      <c r="F47" s="26">
        <v>240</v>
      </c>
      <c r="G47" s="26"/>
      <c r="H47" s="231">
        <v>353.2</v>
      </c>
    </row>
    <row r="48" spans="1:10" s="310" customFormat="1" ht="17.25" customHeight="1" thickBot="1">
      <c r="A48" s="311" t="s">
        <v>396</v>
      </c>
      <c r="B48" s="326" t="s">
        <v>469</v>
      </c>
      <c r="C48" s="318">
        <v>966</v>
      </c>
      <c r="D48" s="319" t="s">
        <v>346</v>
      </c>
      <c r="E48" s="319"/>
      <c r="F48" s="318"/>
      <c r="G48" s="318"/>
      <c r="H48" s="399">
        <f>H49+H55</f>
        <v>5263.8</v>
      </c>
      <c r="J48" s="217"/>
    </row>
    <row r="49" spans="1:9" s="76" customFormat="1" ht="17.25" customHeight="1" thickBot="1">
      <c r="A49" s="421" t="s">
        <v>441</v>
      </c>
      <c r="B49" s="422" t="s">
        <v>349</v>
      </c>
      <c r="C49" s="416">
        <v>966</v>
      </c>
      <c r="D49" s="417" t="s">
        <v>346</v>
      </c>
      <c r="E49" s="417" t="s">
        <v>347</v>
      </c>
      <c r="F49" s="416"/>
      <c r="G49" s="416"/>
      <c r="H49" s="418">
        <f>H50+H52</f>
        <v>4135.1</v>
      </c>
      <c r="I49"/>
    </row>
    <row r="50" spans="1:8" ht="24" customHeight="1">
      <c r="A50" s="8" t="s">
        <v>442</v>
      </c>
      <c r="B50" s="74" t="s">
        <v>394</v>
      </c>
      <c r="C50" s="26"/>
      <c r="D50" s="1" t="s">
        <v>346</v>
      </c>
      <c r="E50" s="8" t="s">
        <v>347</v>
      </c>
      <c r="F50" s="26">
        <v>200</v>
      </c>
      <c r="G50" s="26"/>
      <c r="H50" s="231">
        <f>H51</f>
        <v>2258.4</v>
      </c>
    </row>
    <row r="51" spans="1:8" ht="23.25" customHeight="1">
      <c r="A51" s="1"/>
      <c r="B51" s="5" t="s">
        <v>88</v>
      </c>
      <c r="C51" s="26">
        <v>966</v>
      </c>
      <c r="D51" s="1" t="s">
        <v>346</v>
      </c>
      <c r="E51" s="1" t="s">
        <v>347</v>
      </c>
      <c r="F51" s="26">
        <v>240</v>
      </c>
      <c r="G51" s="26"/>
      <c r="H51" s="231">
        <f>2277.9+627.7-247.9-379.3-20</f>
        <v>2258.4</v>
      </c>
    </row>
    <row r="52" spans="1:9" s="76" customFormat="1" ht="16.5" customHeight="1">
      <c r="A52" s="40" t="s">
        <v>653</v>
      </c>
      <c r="B52" s="385" t="s">
        <v>89</v>
      </c>
      <c r="C52" s="147"/>
      <c r="D52" s="78" t="s">
        <v>346</v>
      </c>
      <c r="E52" s="8" t="s">
        <v>347</v>
      </c>
      <c r="F52" s="39">
        <v>800</v>
      </c>
      <c r="G52" s="147"/>
      <c r="H52" s="477">
        <f>H53+H54</f>
        <v>1876.7</v>
      </c>
      <c r="I52"/>
    </row>
    <row r="53" spans="1:9" s="76" customFormat="1" ht="15" customHeight="1">
      <c r="A53" s="72"/>
      <c r="B53" s="478" t="s">
        <v>661</v>
      </c>
      <c r="C53" s="242">
        <v>966</v>
      </c>
      <c r="D53" s="78" t="s">
        <v>346</v>
      </c>
      <c r="E53" s="1" t="s">
        <v>347</v>
      </c>
      <c r="F53" s="241">
        <v>850</v>
      </c>
      <c r="G53" s="242"/>
      <c r="H53" s="228">
        <f>20</f>
        <v>20</v>
      </c>
      <c r="I53"/>
    </row>
    <row r="54" spans="1:9" s="76" customFormat="1" ht="15" customHeight="1" thickBot="1">
      <c r="A54" s="72"/>
      <c r="B54" s="377" t="s">
        <v>617</v>
      </c>
      <c r="C54" s="242">
        <v>966</v>
      </c>
      <c r="D54" s="78" t="s">
        <v>346</v>
      </c>
      <c r="E54" s="52" t="s">
        <v>347</v>
      </c>
      <c r="F54" s="241">
        <v>880</v>
      </c>
      <c r="G54" s="242"/>
      <c r="H54" s="228">
        <f>3886.7-2277.9+247.9</f>
        <v>1856.7</v>
      </c>
      <c r="I54"/>
    </row>
    <row r="55" spans="1:9" s="76" customFormat="1" ht="15" customHeight="1" thickBot="1">
      <c r="A55" s="421" t="s">
        <v>470</v>
      </c>
      <c r="B55" s="422" t="s">
        <v>350</v>
      </c>
      <c r="C55" s="416">
        <v>966</v>
      </c>
      <c r="D55" s="417" t="s">
        <v>346</v>
      </c>
      <c r="E55" s="417" t="s">
        <v>348</v>
      </c>
      <c r="F55" s="416"/>
      <c r="G55" s="416"/>
      <c r="H55" s="418">
        <f>H58+H56</f>
        <v>1128.7</v>
      </c>
      <c r="I55"/>
    </row>
    <row r="56" spans="1:8" ht="21.75" customHeight="1">
      <c r="A56" s="8" t="s">
        <v>471</v>
      </c>
      <c r="B56" s="74" t="s">
        <v>394</v>
      </c>
      <c r="C56" s="26"/>
      <c r="D56" s="1" t="s">
        <v>346</v>
      </c>
      <c r="E56" s="8" t="s">
        <v>348</v>
      </c>
      <c r="F56" s="26">
        <v>200</v>
      </c>
      <c r="G56" s="26"/>
      <c r="H56" s="231">
        <f>H57</f>
        <v>379.3</v>
      </c>
    </row>
    <row r="57" spans="1:8" ht="21.75" customHeight="1" thickBot="1">
      <c r="A57" s="1"/>
      <c r="B57" s="5" t="s">
        <v>88</v>
      </c>
      <c r="C57" s="26">
        <v>966</v>
      </c>
      <c r="D57" s="1" t="s">
        <v>346</v>
      </c>
      <c r="E57" s="1" t="s">
        <v>348</v>
      </c>
      <c r="F57" s="26">
        <v>240</v>
      </c>
      <c r="G57" s="26"/>
      <c r="H57" s="231">
        <f>60.8+379.3-60.8</f>
        <v>379.3</v>
      </c>
    </row>
    <row r="58" spans="1:9" s="76" customFormat="1" ht="15" customHeight="1">
      <c r="A58" s="78" t="s">
        <v>654</v>
      </c>
      <c r="B58" s="9" t="s">
        <v>89</v>
      </c>
      <c r="C58" s="147">
        <v>966</v>
      </c>
      <c r="D58" s="78" t="s">
        <v>346</v>
      </c>
      <c r="E58" s="48" t="s">
        <v>348</v>
      </c>
      <c r="F58" s="147">
        <v>800</v>
      </c>
      <c r="G58" s="147"/>
      <c r="H58" s="24">
        <f>H59</f>
        <v>749.4</v>
      </c>
      <c r="I58"/>
    </row>
    <row r="59" spans="1:9" s="76" customFormat="1" ht="15" customHeight="1" thickBot="1">
      <c r="A59" s="78"/>
      <c r="B59" s="19" t="s">
        <v>617</v>
      </c>
      <c r="C59" s="242">
        <v>966</v>
      </c>
      <c r="D59" s="78" t="s">
        <v>346</v>
      </c>
      <c r="E59" s="52" t="s">
        <v>348</v>
      </c>
      <c r="F59" s="241">
        <v>880</v>
      </c>
      <c r="G59" s="242"/>
      <c r="H59" s="25">
        <f>1377.1-688.5+60.8</f>
        <v>749.4</v>
      </c>
      <c r="I59"/>
    </row>
    <row r="60" spans="1:10" s="76" customFormat="1" ht="15" customHeight="1" thickBot="1">
      <c r="A60" s="311" t="s">
        <v>397</v>
      </c>
      <c r="B60" s="326" t="s">
        <v>555</v>
      </c>
      <c r="C60" s="318">
        <v>966</v>
      </c>
      <c r="D60" s="319" t="s">
        <v>70</v>
      </c>
      <c r="E60" s="319"/>
      <c r="F60" s="318"/>
      <c r="G60" s="318"/>
      <c r="H60" s="399">
        <f>H61</f>
        <v>10</v>
      </c>
      <c r="I60"/>
      <c r="J60" s="217"/>
    </row>
    <row r="61" spans="1:10" s="76" customFormat="1" ht="21" customHeight="1" thickBot="1">
      <c r="A61" s="414" t="s">
        <v>443</v>
      </c>
      <c r="B61" s="422" t="s">
        <v>556</v>
      </c>
      <c r="C61" s="416">
        <v>966</v>
      </c>
      <c r="D61" s="417" t="s">
        <v>70</v>
      </c>
      <c r="E61" s="417" t="s">
        <v>110</v>
      </c>
      <c r="F61" s="416"/>
      <c r="G61" s="416"/>
      <c r="H61" s="418">
        <f>H62</f>
        <v>10</v>
      </c>
      <c r="I61"/>
      <c r="J61" s="243"/>
    </row>
    <row r="62" spans="1:10" s="76" customFormat="1" ht="16.5" customHeight="1">
      <c r="A62" s="15" t="s">
        <v>444</v>
      </c>
      <c r="B62" s="32" t="s">
        <v>89</v>
      </c>
      <c r="C62" s="21">
        <v>966</v>
      </c>
      <c r="D62" s="15" t="s">
        <v>70</v>
      </c>
      <c r="E62" s="51" t="s">
        <v>110</v>
      </c>
      <c r="F62" s="21">
        <v>800</v>
      </c>
      <c r="G62" s="21"/>
      <c r="H62" s="226">
        <f>H63</f>
        <v>10</v>
      </c>
      <c r="I62"/>
      <c r="J62" s="217"/>
    </row>
    <row r="63" spans="1:10" s="76" customFormat="1" ht="15" customHeight="1" thickBot="1">
      <c r="A63" s="16"/>
      <c r="B63" s="148" t="s">
        <v>28</v>
      </c>
      <c r="C63" s="73">
        <v>966</v>
      </c>
      <c r="D63" s="72" t="s">
        <v>70</v>
      </c>
      <c r="E63" s="72" t="s">
        <v>110</v>
      </c>
      <c r="F63" s="73">
        <v>870</v>
      </c>
      <c r="G63" s="73"/>
      <c r="H63" s="231">
        <v>10</v>
      </c>
      <c r="I63"/>
      <c r="J63" s="217"/>
    </row>
    <row r="64" spans="1:10" s="76" customFormat="1" ht="18" customHeight="1" thickBot="1">
      <c r="A64" s="311" t="s">
        <v>472</v>
      </c>
      <c r="B64" s="326" t="s">
        <v>13</v>
      </c>
      <c r="C64" s="318">
        <v>966</v>
      </c>
      <c r="D64" s="319" t="s">
        <v>68</v>
      </c>
      <c r="E64" s="319"/>
      <c r="F64" s="318"/>
      <c r="G64" s="318"/>
      <c r="H64" s="399">
        <f>H68+H71+H65</f>
        <v>5843.6</v>
      </c>
      <c r="I64"/>
      <c r="J64" s="217"/>
    </row>
    <row r="65" spans="1:10" ht="51.75" customHeight="1" thickBot="1">
      <c r="A65" s="414" t="s">
        <v>473</v>
      </c>
      <c r="B65" s="423" t="s">
        <v>319</v>
      </c>
      <c r="C65" s="416"/>
      <c r="D65" s="417" t="s">
        <v>68</v>
      </c>
      <c r="E65" s="417" t="s">
        <v>134</v>
      </c>
      <c r="F65" s="416"/>
      <c r="G65" s="416"/>
      <c r="H65" s="418">
        <f>H66</f>
        <v>7.8</v>
      </c>
      <c r="J65" s="243"/>
    </row>
    <row r="66" spans="1:8" ht="26.25" customHeight="1">
      <c r="A66" s="52" t="s">
        <v>474</v>
      </c>
      <c r="B66" s="74" t="s">
        <v>394</v>
      </c>
      <c r="C66" s="39">
        <v>966</v>
      </c>
      <c r="D66" s="40" t="s">
        <v>68</v>
      </c>
      <c r="E66" s="52" t="s">
        <v>134</v>
      </c>
      <c r="F66" s="39">
        <v>200</v>
      </c>
      <c r="G66" s="39"/>
      <c r="H66" s="230">
        <f>H67</f>
        <v>7.8</v>
      </c>
    </row>
    <row r="67" spans="1:8" ht="24.75" customHeight="1" thickBot="1">
      <c r="A67" s="1"/>
      <c r="B67" s="5" t="s">
        <v>88</v>
      </c>
      <c r="C67" s="73">
        <v>966</v>
      </c>
      <c r="D67" s="72" t="s">
        <v>68</v>
      </c>
      <c r="E67" s="1" t="s">
        <v>134</v>
      </c>
      <c r="F67" s="73">
        <v>240</v>
      </c>
      <c r="G67" s="73"/>
      <c r="H67" s="228">
        <v>7.8</v>
      </c>
    </row>
    <row r="68" spans="1:10" s="76" customFormat="1" ht="35.25" customHeight="1" hidden="1" thickBot="1">
      <c r="A68" s="34" t="s">
        <v>475</v>
      </c>
      <c r="B68" s="35" t="s">
        <v>594</v>
      </c>
      <c r="C68" s="36">
        <v>966</v>
      </c>
      <c r="D68" s="37" t="s">
        <v>68</v>
      </c>
      <c r="E68" s="37" t="s">
        <v>269</v>
      </c>
      <c r="F68" s="36"/>
      <c r="G68" s="36"/>
      <c r="H68" s="225">
        <f>H69</f>
        <v>0</v>
      </c>
      <c r="I68"/>
      <c r="J68" s="243"/>
    </row>
    <row r="69" spans="1:10" s="76" customFormat="1" ht="27" customHeight="1" hidden="1">
      <c r="A69" s="15" t="s">
        <v>476</v>
      </c>
      <c r="B69" s="74" t="s">
        <v>24</v>
      </c>
      <c r="C69" s="21">
        <v>966</v>
      </c>
      <c r="D69" s="15" t="s">
        <v>68</v>
      </c>
      <c r="E69" s="101" t="s">
        <v>269</v>
      </c>
      <c r="F69" s="21">
        <v>200</v>
      </c>
      <c r="G69" s="21"/>
      <c r="H69" s="226">
        <f>H70</f>
        <v>0</v>
      </c>
      <c r="I69"/>
      <c r="J69" s="217"/>
    </row>
    <row r="70" spans="1:10" s="76" customFormat="1" ht="27" customHeight="1" hidden="1" thickBot="1">
      <c r="A70" s="15"/>
      <c r="B70" s="5" t="s">
        <v>88</v>
      </c>
      <c r="C70" s="21">
        <v>966</v>
      </c>
      <c r="D70" s="15" t="s">
        <v>68</v>
      </c>
      <c r="E70" s="72" t="s">
        <v>269</v>
      </c>
      <c r="F70" s="21">
        <v>240</v>
      </c>
      <c r="G70" s="21"/>
      <c r="H70" s="226">
        <v>0</v>
      </c>
      <c r="I70"/>
      <c r="J70" s="217"/>
    </row>
    <row r="71" spans="1:10" s="76" customFormat="1" ht="27" customHeight="1" thickBot="1">
      <c r="A71" s="414" t="s">
        <v>475</v>
      </c>
      <c r="B71" s="419" t="s">
        <v>148</v>
      </c>
      <c r="C71" s="416"/>
      <c r="D71" s="417" t="s">
        <v>68</v>
      </c>
      <c r="E71" s="417" t="s">
        <v>143</v>
      </c>
      <c r="F71" s="416"/>
      <c r="G71" s="424"/>
      <c r="H71" s="418">
        <f>H72+H74+H76</f>
        <v>5835.8</v>
      </c>
      <c r="I71"/>
      <c r="J71" s="217"/>
    </row>
    <row r="72" spans="1:10" s="76" customFormat="1" ht="48" customHeight="1">
      <c r="A72" s="15" t="s">
        <v>526</v>
      </c>
      <c r="B72" s="4" t="s">
        <v>85</v>
      </c>
      <c r="C72" s="21"/>
      <c r="D72" s="15" t="s">
        <v>68</v>
      </c>
      <c r="E72" s="8" t="s">
        <v>143</v>
      </c>
      <c r="F72" s="21">
        <v>100</v>
      </c>
      <c r="G72" s="21"/>
      <c r="H72" s="226">
        <f>H73</f>
        <v>5544</v>
      </c>
      <c r="I72"/>
      <c r="J72" s="217"/>
    </row>
    <row r="73" spans="1:10" s="76" customFormat="1" ht="17.25" customHeight="1">
      <c r="A73" s="16"/>
      <c r="B73" s="5" t="s">
        <v>291</v>
      </c>
      <c r="C73" s="22"/>
      <c r="D73" s="16" t="s">
        <v>68</v>
      </c>
      <c r="E73" s="1" t="s">
        <v>143</v>
      </c>
      <c r="F73" s="22">
        <v>110</v>
      </c>
      <c r="G73" s="22"/>
      <c r="H73" s="228">
        <f>5515.4+28.6</f>
        <v>5544</v>
      </c>
      <c r="I73">
        <v>28.6</v>
      </c>
      <c r="J73" s="217"/>
    </row>
    <row r="74" spans="1:10" s="76" customFormat="1" ht="27" customHeight="1">
      <c r="A74" s="40" t="s">
        <v>527</v>
      </c>
      <c r="B74" s="74" t="s">
        <v>394</v>
      </c>
      <c r="C74" s="39">
        <v>966</v>
      </c>
      <c r="D74" s="40" t="s">
        <v>68</v>
      </c>
      <c r="E74" s="52" t="s">
        <v>143</v>
      </c>
      <c r="F74" s="39">
        <v>200</v>
      </c>
      <c r="G74" s="39"/>
      <c r="H74" s="230">
        <f>H75</f>
        <v>291.7</v>
      </c>
      <c r="I74"/>
      <c r="J74" s="217"/>
    </row>
    <row r="75" spans="1:10" s="76" customFormat="1" ht="27" customHeight="1">
      <c r="A75" s="42"/>
      <c r="B75" s="5" t="s">
        <v>88</v>
      </c>
      <c r="C75" s="241">
        <v>966</v>
      </c>
      <c r="D75" s="72" t="s">
        <v>68</v>
      </c>
      <c r="E75" s="1" t="s">
        <v>143</v>
      </c>
      <c r="F75" s="241">
        <v>240</v>
      </c>
      <c r="G75" s="241"/>
      <c r="H75" s="228">
        <f>273.8+24+264.1-271.2+1</f>
        <v>291.7</v>
      </c>
      <c r="I75">
        <v>1</v>
      </c>
      <c r="J75" s="217"/>
    </row>
    <row r="76" spans="1:10" s="76" customFormat="1" ht="27" customHeight="1">
      <c r="A76" s="40" t="s">
        <v>668</v>
      </c>
      <c r="B76" s="74" t="s">
        <v>394</v>
      </c>
      <c r="C76" s="241">
        <v>966</v>
      </c>
      <c r="D76" s="72" t="s">
        <v>68</v>
      </c>
      <c r="E76" s="1" t="s">
        <v>143</v>
      </c>
      <c r="F76" s="241">
        <v>800</v>
      </c>
      <c r="G76" s="241"/>
      <c r="H76" s="228">
        <f>H77</f>
        <v>0.1</v>
      </c>
      <c r="I76"/>
      <c r="J76" s="217"/>
    </row>
    <row r="77" spans="1:10" s="76" customFormat="1" ht="27" customHeight="1" thickBot="1">
      <c r="A77" s="42"/>
      <c r="B77" s="6" t="s">
        <v>88</v>
      </c>
      <c r="C77" s="43">
        <v>966</v>
      </c>
      <c r="D77" s="42" t="s">
        <v>68</v>
      </c>
      <c r="E77" s="53" t="s">
        <v>143</v>
      </c>
      <c r="F77" s="43">
        <v>850</v>
      </c>
      <c r="G77" s="43"/>
      <c r="H77" s="232">
        <v>0.1</v>
      </c>
      <c r="I77"/>
      <c r="J77" s="217"/>
    </row>
    <row r="78" spans="1:10" s="76" customFormat="1" ht="18.75" customHeight="1" thickBot="1">
      <c r="A78" s="429" t="s">
        <v>130</v>
      </c>
      <c r="B78" s="430" t="s">
        <v>272</v>
      </c>
      <c r="C78" s="431">
        <v>966</v>
      </c>
      <c r="D78" s="432" t="s">
        <v>273</v>
      </c>
      <c r="E78" s="432"/>
      <c r="F78" s="431"/>
      <c r="G78" s="431"/>
      <c r="H78" s="433">
        <f>H79+H87+H84</f>
        <v>177.5</v>
      </c>
      <c r="I78"/>
      <c r="J78" s="217"/>
    </row>
    <row r="79" spans="1:8" ht="15.75" customHeight="1" thickBot="1">
      <c r="A79" s="311" t="s">
        <v>15</v>
      </c>
      <c r="B79" s="326" t="s">
        <v>274</v>
      </c>
      <c r="C79" s="318">
        <v>966</v>
      </c>
      <c r="D79" s="319" t="s">
        <v>270</v>
      </c>
      <c r="E79" s="319"/>
      <c r="F79" s="318"/>
      <c r="G79" s="318"/>
      <c r="H79" s="399">
        <f>H80</f>
        <v>136.5</v>
      </c>
    </row>
    <row r="80" spans="1:10" ht="84" customHeight="1" thickBot="1">
      <c r="A80" s="414" t="s">
        <v>17</v>
      </c>
      <c r="B80" s="425" t="s">
        <v>535</v>
      </c>
      <c r="C80" s="416">
        <v>966</v>
      </c>
      <c r="D80" s="417" t="s">
        <v>270</v>
      </c>
      <c r="E80" s="417" t="s">
        <v>295</v>
      </c>
      <c r="F80" s="416"/>
      <c r="G80" s="416"/>
      <c r="H80" s="418">
        <f>H81</f>
        <v>136.5</v>
      </c>
      <c r="J80" s="243"/>
    </row>
    <row r="81" spans="1:8" ht="51" customHeight="1">
      <c r="A81" s="15" t="s">
        <v>19</v>
      </c>
      <c r="B81" s="138" t="s">
        <v>85</v>
      </c>
      <c r="C81" s="21">
        <v>966</v>
      </c>
      <c r="D81" s="15" t="s">
        <v>270</v>
      </c>
      <c r="E81" s="8" t="s">
        <v>295</v>
      </c>
      <c r="F81" s="21">
        <v>100</v>
      </c>
      <c r="G81" s="21"/>
      <c r="H81" s="226">
        <f>H82</f>
        <v>136.5</v>
      </c>
    </row>
    <row r="82" spans="1:9" ht="12.75" thickBot="1">
      <c r="A82" s="15"/>
      <c r="B82" s="33" t="s">
        <v>291</v>
      </c>
      <c r="C82" s="21">
        <v>966</v>
      </c>
      <c r="D82" s="15" t="s">
        <v>270</v>
      </c>
      <c r="E82" s="8" t="s">
        <v>295</v>
      </c>
      <c r="F82" s="21">
        <v>110</v>
      </c>
      <c r="G82" s="21"/>
      <c r="H82" s="227">
        <f>270-133.5</f>
        <v>136.5</v>
      </c>
      <c r="I82">
        <v>-133.5</v>
      </c>
    </row>
    <row r="83" spans="1:8" ht="14.25" customHeight="1" hidden="1" thickBot="1">
      <c r="A83" s="63" t="s">
        <v>430</v>
      </c>
      <c r="B83" s="62" t="str">
        <f>Ведом2!B77</f>
        <v>Дорожное хозяйство (дорожные фонды)</v>
      </c>
      <c r="C83" s="62"/>
      <c r="D83" s="64" t="s">
        <v>420</v>
      </c>
      <c r="E83" s="62"/>
      <c r="F83" s="62"/>
      <c r="G83" s="62"/>
      <c r="H83" s="234">
        <f>H84</f>
        <v>0</v>
      </c>
    </row>
    <row r="84" spans="1:10" ht="67.5" customHeight="1" hidden="1" thickBot="1">
      <c r="A84" s="34" t="s">
        <v>421</v>
      </c>
      <c r="B84" s="35" t="s">
        <v>468</v>
      </c>
      <c r="C84" s="36">
        <v>966</v>
      </c>
      <c r="D84" s="37" t="s">
        <v>420</v>
      </c>
      <c r="E84" s="37" t="s">
        <v>260</v>
      </c>
      <c r="F84" s="36"/>
      <c r="G84" s="36"/>
      <c r="H84" s="225">
        <f>H85</f>
        <v>0</v>
      </c>
      <c r="J84" s="243"/>
    </row>
    <row r="85" spans="1:8" ht="30" customHeight="1" hidden="1">
      <c r="A85" s="15" t="s">
        <v>422</v>
      </c>
      <c r="B85" s="74" t="s">
        <v>394</v>
      </c>
      <c r="C85" s="27">
        <v>966</v>
      </c>
      <c r="D85" s="17" t="s">
        <v>420</v>
      </c>
      <c r="E85" s="40" t="s">
        <v>260</v>
      </c>
      <c r="F85" s="27">
        <v>200</v>
      </c>
      <c r="G85" s="27"/>
      <c r="H85" s="227">
        <f>H86</f>
        <v>0</v>
      </c>
    </row>
    <row r="86" spans="1:10" s="76" customFormat="1" ht="21" hidden="1" thickBot="1">
      <c r="A86" s="15"/>
      <c r="B86" s="6" t="s">
        <v>88</v>
      </c>
      <c r="C86" s="39">
        <v>966</v>
      </c>
      <c r="D86" s="17" t="s">
        <v>420</v>
      </c>
      <c r="E86" s="42" t="s">
        <v>260</v>
      </c>
      <c r="F86" s="39">
        <v>240</v>
      </c>
      <c r="G86" s="39"/>
      <c r="H86" s="226">
        <v>0</v>
      </c>
      <c r="I86"/>
      <c r="J86" s="217"/>
    </row>
    <row r="87" spans="1:8" ht="20.25" customHeight="1" thickBot="1">
      <c r="A87" s="311" t="s">
        <v>25</v>
      </c>
      <c r="B87" s="326" t="s">
        <v>324</v>
      </c>
      <c r="C87" s="318">
        <v>966</v>
      </c>
      <c r="D87" s="319" t="s">
        <v>271</v>
      </c>
      <c r="E87" s="319"/>
      <c r="F87" s="318"/>
      <c r="G87" s="318"/>
      <c r="H87" s="399">
        <f>H88</f>
        <v>41</v>
      </c>
    </row>
    <row r="88" spans="1:10" ht="51.75" customHeight="1" thickBot="1">
      <c r="A88" s="414" t="s">
        <v>79</v>
      </c>
      <c r="B88" s="419" t="s">
        <v>532</v>
      </c>
      <c r="C88" s="416">
        <v>966</v>
      </c>
      <c r="D88" s="417" t="s">
        <v>271</v>
      </c>
      <c r="E88" s="417" t="s">
        <v>261</v>
      </c>
      <c r="F88" s="416"/>
      <c r="G88" s="416"/>
      <c r="H88" s="418">
        <f>H89</f>
        <v>41</v>
      </c>
      <c r="J88" s="243"/>
    </row>
    <row r="89" spans="1:8" ht="30" customHeight="1">
      <c r="A89" s="15" t="s">
        <v>27</v>
      </c>
      <c r="B89" s="74" t="s">
        <v>394</v>
      </c>
      <c r="C89" s="21">
        <v>966</v>
      </c>
      <c r="D89" s="15" t="s">
        <v>271</v>
      </c>
      <c r="E89" s="40" t="s">
        <v>261</v>
      </c>
      <c r="F89" s="21">
        <v>200</v>
      </c>
      <c r="G89" s="21"/>
      <c r="H89" s="226">
        <f>H90</f>
        <v>41</v>
      </c>
    </row>
    <row r="90" spans="1:8" ht="31.5" customHeight="1" thickBot="1">
      <c r="A90" s="15"/>
      <c r="B90" s="5" t="s">
        <v>88</v>
      </c>
      <c r="C90" s="21">
        <v>966</v>
      </c>
      <c r="D90" s="15" t="s">
        <v>271</v>
      </c>
      <c r="E90" s="72" t="s">
        <v>261</v>
      </c>
      <c r="F90" s="21">
        <v>240</v>
      </c>
      <c r="G90" s="21"/>
      <c r="H90" s="227">
        <v>41</v>
      </c>
    </row>
    <row r="91" spans="1:8" ht="15" customHeight="1" thickBot="1">
      <c r="A91" s="429" t="s">
        <v>384</v>
      </c>
      <c r="B91" s="430" t="s">
        <v>36</v>
      </c>
      <c r="C91" s="431">
        <v>966</v>
      </c>
      <c r="D91" s="432" t="s">
        <v>73</v>
      </c>
      <c r="E91" s="432"/>
      <c r="F91" s="431"/>
      <c r="G91" s="431"/>
      <c r="H91" s="433">
        <f>H92</f>
        <v>84589.9</v>
      </c>
    </row>
    <row r="92" spans="1:8" ht="19.5" customHeight="1" thickBot="1">
      <c r="A92" s="311" t="s">
        <v>34</v>
      </c>
      <c r="B92" s="326" t="s">
        <v>37</v>
      </c>
      <c r="C92" s="318">
        <v>966</v>
      </c>
      <c r="D92" s="319" t="s">
        <v>74</v>
      </c>
      <c r="E92" s="319"/>
      <c r="F92" s="318"/>
      <c r="G92" s="318"/>
      <c r="H92" s="399">
        <f>H93+H99+H105+H110+H102+H96</f>
        <v>84589.9</v>
      </c>
    </row>
    <row r="93" spans="1:8" ht="38.25" customHeight="1" thickBot="1">
      <c r="A93" s="414" t="s">
        <v>100</v>
      </c>
      <c r="B93" s="419" t="s">
        <v>572</v>
      </c>
      <c r="C93" s="416">
        <v>966</v>
      </c>
      <c r="D93" s="417" t="s">
        <v>74</v>
      </c>
      <c r="E93" s="417" t="s">
        <v>574</v>
      </c>
      <c r="F93" s="416"/>
      <c r="G93" s="416"/>
      <c r="H93" s="418">
        <f>H94</f>
        <v>31141.3</v>
      </c>
    </row>
    <row r="94" spans="1:8" ht="30" customHeight="1" thickBot="1">
      <c r="A94" s="15" t="s">
        <v>576</v>
      </c>
      <c r="B94" s="74" t="s">
        <v>394</v>
      </c>
      <c r="C94" s="45">
        <v>966</v>
      </c>
      <c r="D94" s="46" t="s">
        <v>74</v>
      </c>
      <c r="E94" s="102" t="s">
        <v>574</v>
      </c>
      <c r="F94" s="45">
        <v>200</v>
      </c>
      <c r="G94" s="45"/>
      <c r="H94" s="235">
        <f>H95</f>
        <v>31141.3</v>
      </c>
    </row>
    <row r="95" spans="1:8" ht="28.5" customHeight="1" thickBot="1">
      <c r="A95" s="15"/>
      <c r="B95" s="5" t="s">
        <v>88</v>
      </c>
      <c r="C95" s="45">
        <v>966</v>
      </c>
      <c r="D95" s="46" t="s">
        <v>74</v>
      </c>
      <c r="E95" s="102" t="s">
        <v>574</v>
      </c>
      <c r="F95" s="45">
        <v>240</v>
      </c>
      <c r="G95" s="45"/>
      <c r="H95" s="235">
        <v>31141.3</v>
      </c>
    </row>
    <row r="96" spans="1:8" ht="38.25" customHeight="1" thickBot="1">
      <c r="A96" s="414" t="s">
        <v>228</v>
      </c>
      <c r="B96" s="419" t="s">
        <v>573</v>
      </c>
      <c r="C96" s="416">
        <v>966</v>
      </c>
      <c r="D96" s="417" t="s">
        <v>74</v>
      </c>
      <c r="E96" s="417" t="s">
        <v>575</v>
      </c>
      <c r="F96" s="416"/>
      <c r="G96" s="416"/>
      <c r="H96" s="418">
        <f>H97</f>
        <v>5551.3</v>
      </c>
    </row>
    <row r="97" spans="1:8" ht="30" customHeight="1" thickBot="1">
      <c r="A97" s="15" t="s">
        <v>536</v>
      </c>
      <c r="B97" s="74" t="s">
        <v>394</v>
      </c>
      <c r="C97" s="45">
        <v>966</v>
      </c>
      <c r="D97" s="46" t="s">
        <v>74</v>
      </c>
      <c r="E97" s="102" t="s">
        <v>575</v>
      </c>
      <c r="F97" s="45">
        <v>200</v>
      </c>
      <c r="G97" s="45"/>
      <c r="H97" s="235">
        <f>H98</f>
        <v>5551.3</v>
      </c>
    </row>
    <row r="98" spans="1:8" ht="28.5" customHeight="1" thickBot="1">
      <c r="A98" s="15"/>
      <c r="B98" s="5" t="s">
        <v>88</v>
      </c>
      <c r="C98" s="45">
        <v>966</v>
      </c>
      <c r="D98" s="46" t="s">
        <v>74</v>
      </c>
      <c r="E98" s="102" t="s">
        <v>575</v>
      </c>
      <c r="F98" s="45">
        <v>240</v>
      </c>
      <c r="G98" s="45"/>
      <c r="H98" s="235">
        <f>4725.3+826</f>
        <v>5551.3</v>
      </c>
    </row>
    <row r="99" spans="1:8" ht="36" customHeight="1" thickBot="1">
      <c r="A99" s="414" t="s">
        <v>229</v>
      </c>
      <c r="B99" s="419" t="s">
        <v>571</v>
      </c>
      <c r="C99" s="416">
        <v>966</v>
      </c>
      <c r="D99" s="417" t="s">
        <v>74</v>
      </c>
      <c r="E99" s="417" t="s">
        <v>568</v>
      </c>
      <c r="F99" s="416"/>
      <c r="G99" s="416"/>
      <c r="H99" s="418">
        <f>H100</f>
        <v>8858.7</v>
      </c>
    </row>
    <row r="100" spans="1:8" ht="27" customHeight="1">
      <c r="A100" s="15" t="s">
        <v>623</v>
      </c>
      <c r="B100" s="74" t="s">
        <v>394</v>
      </c>
      <c r="C100" s="21">
        <v>966</v>
      </c>
      <c r="D100" s="15" t="s">
        <v>74</v>
      </c>
      <c r="E100" s="78" t="s">
        <v>568</v>
      </c>
      <c r="F100" s="21">
        <v>200</v>
      </c>
      <c r="G100" s="21"/>
      <c r="H100" s="226">
        <f>H101</f>
        <v>8858.7</v>
      </c>
    </row>
    <row r="101" spans="1:8" ht="26.25" customHeight="1" thickBot="1">
      <c r="A101" s="15"/>
      <c r="B101" s="5" t="s">
        <v>88</v>
      </c>
      <c r="C101" s="21">
        <v>966</v>
      </c>
      <c r="D101" s="15" t="s">
        <v>74</v>
      </c>
      <c r="E101" s="78" t="s">
        <v>568</v>
      </c>
      <c r="F101" s="21">
        <v>240</v>
      </c>
      <c r="G101" s="21"/>
      <c r="H101" s="226">
        <v>8858.7</v>
      </c>
    </row>
    <row r="102" spans="1:8" ht="36" customHeight="1" thickBot="1">
      <c r="A102" s="414" t="s">
        <v>230</v>
      </c>
      <c r="B102" s="419" t="s">
        <v>570</v>
      </c>
      <c r="C102" s="416">
        <v>966</v>
      </c>
      <c r="D102" s="417" t="s">
        <v>74</v>
      </c>
      <c r="E102" s="417" t="s">
        <v>569</v>
      </c>
      <c r="F102" s="416"/>
      <c r="G102" s="416"/>
      <c r="H102" s="418">
        <f>H103</f>
        <v>4316</v>
      </c>
    </row>
    <row r="103" spans="1:8" ht="27" customHeight="1">
      <c r="A103" s="15" t="s">
        <v>577</v>
      </c>
      <c r="B103" s="74" t="s">
        <v>394</v>
      </c>
      <c r="C103" s="21">
        <v>966</v>
      </c>
      <c r="D103" s="15" t="s">
        <v>74</v>
      </c>
      <c r="E103" s="78" t="s">
        <v>569</v>
      </c>
      <c r="F103" s="21">
        <v>200</v>
      </c>
      <c r="G103" s="21"/>
      <c r="H103" s="226">
        <f>H104</f>
        <v>4316</v>
      </c>
    </row>
    <row r="104" spans="1:8" ht="26.25" customHeight="1" thickBot="1">
      <c r="A104" s="15"/>
      <c r="B104" s="5" t="s">
        <v>88</v>
      </c>
      <c r="C104" s="21">
        <v>966</v>
      </c>
      <c r="D104" s="15" t="s">
        <v>74</v>
      </c>
      <c r="E104" s="78" t="s">
        <v>569</v>
      </c>
      <c r="F104" s="21">
        <v>240</v>
      </c>
      <c r="G104" s="21"/>
      <c r="H104" s="226">
        <f>3909.1+406.9</f>
        <v>4316</v>
      </c>
    </row>
    <row r="105" spans="1:8" ht="54" customHeight="1" thickBot="1">
      <c r="A105" s="414" t="s">
        <v>578</v>
      </c>
      <c r="B105" s="419" t="s">
        <v>533</v>
      </c>
      <c r="C105" s="416">
        <v>966</v>
      </c>
      <c r="D105" s="417" t="s">
        <v>74</v>
      </c>
      <c r="E105" s="417" t="s">
        <v>264</v>
      </c>
      <c r="F105" s="416"/>
      <c r="G105" s="416"/>
      <c r="H105" s="418">
        <f>H108+H106</f>
        <v>13462.4</v>
      </c>
    </row>
    <row r="106" spans="1:8" ht="21">
      <c r="A106" s="15" t="s">
        <v>579</v>
      </c>
      <c r="B106" s="74" t="s">
        <v>394</v>
      </c>
      <c r="C106" s="21">
        <v>966</v>
      </c>
      <c r="D106" s="15" t="s">
        <v>74</v>
      </c>
      <c r="E106" s="78" t="s">
        <v>264</v>
      </c>
      <c r="F106" s="21">
        <v>200</v>
      </c>
      <c r="G106" s="21"/>
      <c r="H106" s="226">
        <f>H107</f>
        <v>13000.2</v>
      </c>
    </row>
    <row r="107" spans="1:9" ht="21">
      <c r="A107" s="15"/>
      <c r="B107" s="5" t="s">
        <v>88</v>
      </c>
      <c r="C107" s="21">
        <v>966</v>
      </c>
      <c r="D107" s="15" t="s">
        <v>74</v>
      </c>
      <c r="E107" s="78" t="s">
        <v>264</v>
      </c>
      <c r="F107" s="21">
        <v>240</v>
      </c>
      <c r="G107" s="21"/>
      <c r="H107" s="226">
        <f>15551-2600+1049.2-1000</f>
        <v>13000.2</v>
      </c>
      <c r="I107">
        <v>-1000</v>
      </c>
    </row>
    <row r="108" spans="1:8" ht="12">
      <c r="A108" s="15" t="s">
        <v>580</v>
      </c>
      <c r="B108" s="32" t="s">
        <v>89</v>
      </c>
      <c r="C108" s="21">
        <v>966</v>
      </c>
      <c r="D108" s="15" t="s">
        <v>74</v>
      </c>
      <c r="E108" s="78" t="s">
        <v>264</v>
      </c>
      <c r="F108" s="21">
        <v>800</v>
      </c>
      <c r="G108" s="21"/>
      <c r="H108" s="226">
        <f>H109</f>
        <v>462.2</v>
      </c>
    </row>
    <row r="109" spans="1:8" ht="12.75" thickBot="1">
      <c r="A109" s="15"/>
      <c r="B109" s="5" t="s">
        <v>14</v>
      </c>
      <c r="C109" s="21">
        <v>966</v>
      </c>
      <c r="D109" s="15" t="s">
        <v>74</v>
      </c>
      <c r="E109" s="78" t="s">
        <v>264</v>
      </c>
      <c r="F109" s="21">
        <v>850</v>
      </c>
      <c r="G109" s="21"/>
      <c r="H109" s="226">
        <v>462.2</v>
      </c>
    </row>
    <row r="110" spans="1:10" ht="25.5" customHeight="1" thickBot="1">
      <c r="A110" s="426" t="s">
        <v>581</v>
      </c>
      <c r="B110" s="427" t="s">
        <v>147</v>
      </c>
      <c r="C110" s="416"/>
      <c r="D110" s="417" t="s">
        <v>74</v>
      </c>
      <c r="E110" s="417" t="s">
        <v>265</v>
      </c>
      <c r="F110" s="416"/>
      <c r="G110" s="416"/>
      <c r="H110" s="418">
        <f>H111+H113+H115</f>
        <v>21260.2</v>
      </c>
      <c r="J110" s="243"/>
    </row>
    <row r="111" spans="1:8" ht="51" customHeight="1">
      <c r="A111" s="15" t="s">
        <v>582</v>
      </c>
      <c r="B111" s="4" t="s">
        <v>85</v>
      </c>
      <c r="C111" s="21"/>
      <c r="D111" s="15" t="s">
        <v>74</v>
      </c>
      <c r="E111" s="78" t="s">
        <v>265</v>
      </c>
      <c r="F111" s="21">
        <v>100</v>
      </c>
      <c r="G111" s="21"/>
      <c r="H111" s="226">
        <f>H112</f>
        <v>14972.9</v>
      </c>
    </row>
    <row r="112" spans="1:9" ht="17.25" customHeight="1">
      <c r="A112" s="16"/>
      <c r="B112" s="5" t="s">
        <v>291</v>
      </c>
      <c r="C112" s="22"/>
      <c r="D112" s="16" t="s">
        <v>74</v>
      </c>
      <c r="E112" s="72" t="s">
        <v>265</v>
      </c>
      <c r="F112" s="22">
        <v>110</v>
      </c>
      <c r="G112" s="22"/>
      <c r="H112" s="228">
        <f>14719.8+757.5-504.4</f>
        <v>14972.9</v>
      </c>
      <c r="I112">
        <v>-504.4</v>
      </c>
    </row>
    <row r="113" spans="1:8" ht="23.25" customHeight="1">
      <c r="A113" s="16" t="s">
        <v>583</v>
      </c>
      <c r="B113" s="74" t="s">
        <v>394</v>
      </c>
      <c r="C113" s="22"/>
      <c r="D113" s="16" t="s">
        <v>74</v>
      </c>
      <c r="E113" s="72" t="s">
        <v>265</v>
      </c>
      <c r="F113" s="22">
        <v>200</v>
      </c>
      <c r="G113" s="22"/>
      <c r="H113" s="228">
        <f>H114</f>
        <v>6286.5</v>
      </c>
    </row>
    <row r="114" spans="1:9" ht="23.25" customHeight="1">
      <c r="A114" s="16"/>
      <c r="B114" s="5" t="s">
        <v>88</v>
      </c>
      <c r="C114" s="22"/>
      <c r="D114" s="16" t="s">
        <v>74</v>
      </c>
      <c r="E114" s="72" t="s">
        <v>265</v>
      </c>
      <c r="F114" s="22">
        <v>240</v>
      </c>
      <c r="G114" s="22"/>
      <c r="H114" s="228">
        <f>6256.4-24+53.8-264.1+271.2-6.8</f>
        <v>6286.5</v>
      </c>
      <c r="I114">
        <v>-6.8</v>
      </c>
    </row>
    <row r="115" spans="1:8" ht="18.75" customHeight="1">
      <c r="A115" s="16" t="s">
        <v>584</v>
      </c>
      <c r="B115" s="5" t="s">
        <v>89</v>
      </c>
      <c r="C115" s="22">
        <v>928</v>
      </c>
      <c r="D115" s="16" t="s">
        <v>74</v>
      </c>
      <c r="E115" s="1" t="s">
        <v>265</v>
      </c>
      <c r="F115" s="22">
        <v>800</v>
      </c>
      <c r="G115" s="22"/>
      <c r="H115" s="228">
        <f>H116</f>
        <v>0.8</v>
      </c>
    </row>
    <row r="116" spans="1:9" ht="18" customHeight="1" thickBot="1">
      <c r="A116" s="17"/>
      <c r="B116" s="91" t="s">
        <v>14</v>
      </c>
      <c r="C116" s="23">
        <v>928</v>
      </c>
      <c r="D116" s="17" t="s">
        <v>74</v>
      </c>
      <c r="E116" s="53" t="s">
        <v>265</v>
      </c>
      <c r="F116" s="23">
        <v>850</v>
      </c>
      <c r="G116" s="23"/>
      <c r="H116" s="232">
        <f>3-0.1-2.1</f>
        <v>0.8</v>
      </c>
      <c r="I116">
        <v>-2.1</v>
      </c>
    </row>
    <row r="117" spans="1:8" ht="16.5" customHeight="1" thickBot="1">
      <c r="A117" s="434" t="s">
        <v>385</v>
      </c>
      <c r="B117" s="430" t="s">
        <v>40</v>
      </c>
      <c r="C117" s="431">
        <v>966</v>
      </c>
      <c r="D117" s="432" t="s">
        <v>75</v>
      </c>
      <c r="E117" s="432"/>
      <c r="F117" s="431"/>
      <c r="G117" s="431"/>
      <c r="H117" s="433">
        <f>H118+H122</f>
        <v>1313.2</v>
      </c>
    </row>
    <row r="118" spans="1:8" ht="21" thickBot="1">
      <c r="A118" s="311" t="s">
        <v>93</v>
      </c>
      <c r="B118" s="326" t="s">
        <v>322</v>
      </c>
      <c r="C118" s="318">
        <v>966</v>
      </c>
      <c r="D118" s="319" t="s">
        <v>76</v>
      </c>
      <c r="E118" s="319"/>
      <c r="F118" s="318"/>
      <c r="G118" s="318"/>
      <c r="H118" s="399">
        <f>H119</f>
        <v>160</v>
      </c>
    </row>
    <row r="119" spans="1:10" ht="87" customHeight="1" thickBot="1">
      <c r="A119" s="414" t="s">
        <v>94</v>
      </c>
      <c r="B119" s="419" t="s">
        <v>534</v>
      </c>
      <c r="C119" s="416">
        <v>966</v>
      </c>
      <c r="D119" s="417" t="s">
        <v>76</v>
      </c>
      <c r="E119" s="417" t="s">
        <v>266</v>
      </c>
      <c r="F119" s="416"/>
      <c r="G119" s="416"/>
      <c r="H119" s="418">
        <f>H120</f>
        <v>160</v>
      </c>
      <c r="J119" s="243"/>
    </row>
    <row r="120" spans="1:8" ht="26.25" customHeight="1">
      <c r="A120" s="15" t="s">
        <v>95</v>
      </c>
      <c r="B120" s="74" t="s">
        <v>394</v>
      </c>
      <c r="C120" s="21">
        <v>966</v>
      </c>
      <c r="D120" s="15" t="s">
        <v>76</v>
      </c>
      <c r="E120" s="78" t="s">
        <v>266</v>
      </c>
      <c r="F120" s="21">
        <v>200</v>
      </c>
      <c r="G120" s="21"/>
      <c r="H120" s="226">
        <f>H121</f>
        <v>160</v>
      </c>
    </row>
    <row r="121" spans="1:9" ht="27" customHeight="1" thickBot="1">
      <c r="A121" s="15"/>
      <c r="B121" s="5" t="s">
        <v>88</v>
      </c>
      <c r="C121" s="21">
        <v>966</v>
      </c>
      <c r="D121" s="15" t="s">
        <v>76</v>
      </c>
      <c r="E121" s="78" t="s">
        <v>266</v>
      </c>
      <c r="F121" s="21">
        <v>240</v>
      </c>
      <c r="G121" s="21"/>
      <c r="H121" s="226">
        <f>53.8+146.2-40</f>
        <v>160</v>
      </c>
      <c r="I121">
        <v>-40</v>
      </c>
    </row>
    <row r="122" spans="1:8" ht="12.75" thickBot="1">
      <c r="A122" s="311" t="s">
        <v>275</v>
      </c>
      <c r="B122" s="326" t="s">
        <v>380</v>
      </c>
      <c r="C122" s="318">
        <v>966</v>
      </c>
      <c r="D122" s="319" t="s">
        <v>368</v>
      </c>
      <c r="E122" s="319"/>
      <c r="F122" s="318"/>
      <c r="G122" s="318"/>
      <c r="H122" s="399">
        <f>H123+H126+H132+H129+H135+H141+H138</f>
        <v>1153.2</v>
      </c>
    </row>
    <row r="123" spans="1:10" ht="69.75" customHeight="1" thickBot="1">
      <c r="A123" s="414" t="s">
        <v>276</v>
      </c>
      <c r="B123" s="419" t="s">
        <v>468</v>
      </c>
      <c r="C123" s="416">
        <v>966</v>
      </c>
      <c r="D123" s="417" t="s">
        <v>368</v>
      </c>
      <c r="E123" s="417" t="s">
        <v>260</v>
      </c>
      <c r="F123" s="416"/>
      <c r="G123" s="416"/>
      <c r="H123" s="418">
        <f>H124</f>
        <v>642.4</v>
      </c>
      <c r="J123" s="243"/>
    </row>
    <row r="124" spans="1:8" ht="30" customHeight="1">
      <c r="A124" s="15" t="s">
        <v>277</v>
      </c>
      <c r="B124" s="74" t="s">
        <v>394</v>
      </c>
      <c r="C124" s="27">
        <v>966</v>
      </c>
      <c r="D124" s="17" t="s">
        <v>368</v>
      </c>
      <c r="E124" s="40" t="s">
        <v>260</v>
      </c>
      <c r="F124" s="27">
        <v>200</v>
      </c>
      <c r="G124" s="27"/>
      <c r="H124" s="227">
        <f>H125</f>
        <v>642.4</v>
      </c>
    </row>
    <row r="125" spans="1:10" s="76" customFormat="1" ht="21" thickBot="1">
      <c r="A125" s="15"/>
      <c r="B125" s="6" t="s">
        <v>88</v>
      </c>
      <c r="C125" s="39">
        <v>966</v>
      </c>
      <c r="D125" s="17" t="s">
        <v>368</v>
      </c>
      <c r="E125" s="42" t="s">
        <v>260</v>
      </c>
      <c r="F125" s="39">
        <v>240</v>
      </c>
      <c r="G125" s="39"/>
      <c r="H125" s="236">
        <v>642.4</v>
      </c>
      <c r="I125"/>
      <c r="J125" s="217"/>
    </row>
    <row r="126" spans="1:10" s="76" customFormat="1" ht="49.5" customHeight="1" thickBot="1">
      <c r="A126" s="414" t="s">
        <v>386</v>
      </c>
      <c r="B126" s="419" t="s">
        <v>660</v>
      </c>
      <c r="C126" s="416">
        <v>966</v>
      </c>
      <c r="D126" s="417" t="s">
        <v>368</v>
      </c>
      <c r="E126" s="417" t="s">
        <v>483</v>
      </c>
      <c r="F126" s="416"/>
      <c r="G126" s="416"/>
      <c r="H126" s="418">
        <f>H127</f>
        <v>273.2</v>
      </c>
      <c r="I126"/>
      <c r="J126" s="243"/>
    </row>
    <row r="127" spans="1:10" s="76" customFormat="1" ht="31.5" customHeight="1">
      <c r="A127" s="15" t="s">
        <v>387</v>
      </c>
      <c r="B127" s="74" t="s">
        <v>394</v>
      </c>
      <c r="C127" s="21">
        <v>966</v>
      </c>
      <c r="D127" s="17" t="s">
        <v>368</v>
      </c>
      <c r="E127" s="78" t="s">
        <v>483</v>
      </c>
      <c r="F127" s="21">
        <v>200</v>
      </c>
      <c r="G127" s="21"/>
      <c r="H127" s="226">
        <f>H128</f>
        <v>273.2</v>
      </c>
      <c r="I127"/>
      <c r="J127" s="217"/>
    </row>
    <row r="128" spans="1:10" s="76" customFormat="1" ht="30" customHeight="1" thickBot="1">
      <c r="A128" s="15"/>
      <c r="B128" s="5" t="s">
        <v>88</v>
      </c>
      <c r="C128" s="21">
        <v>966</v>
      </c>
      <c r="D128" s="17" t="s">
        <v>368</v>
      </c>
      <c r="E128" s="78" t="s">
        <v>483</v>
      </c>
      <c r="F128" s="21">
        <v>240</v>
      </c>
      <c r="G128" s="21"/>
      <c r="H128" s="231">
        <f>34.2+239</f>
        <v>273.2</v>
      </c>
      <c r="I128"/>
      <c r="J128" s="217"/>
    </row>
    <row r="129" spans="1:10" s="76" customFormat="1" ht="69.75" customHeight="1" thickBot="1">
      <c r="A129" s="414" t="s">
        <v>558</v>
      </c>
      <c r="B129" s="419" t="s">
        <v>418</v>
      </c>
      <c r="C129" s="416">
        <v>966</v>
      </c>
      <c r="D129" s="417" t="s">
        <v>368</v>
      </c>
      <c r="E129" s="417" t="s">
        <v>300</v>
      </c>
      <c r="F129" s="416"/>
      <c r="G129" s="416"/>
      <c r="H129" s="418">
        <f>H130</f>
        <v>41</v>
      </c>
      <c r="I129"/>
      <c r="J129" s="243"/>
    </row>
    <row r="130" spans="1:10" s="76" customFormat="1" ht="31.5" customHeight="1">
      <c r="A130" s="15" t="s">
        <v>559</v>
      </c>
      <c r="B130" s="74" t="s">
        <v>394</v>
      </c>
      <c r="C130" s="21">
        <v>966</v>
      </c>
      <c r="D130" s="17" t="s">
        <v>368</v>
      </c>
      <c r="E130" s="78" t="s">
        <v>300</v>
      </c>
      <c r="F130" s="21">
        <v>200</v>
      </c>
      <c r="G130" s="21"/>
      <c r="H130" s="226">
        <f>H131</f>
        <v>41</v>
      </c>
      <c r="I130"/>
      <c r="J130" s="217"/>
    </row>
    <row r="131" spans="1:10" s="76" customFormat="1" ht="30" customHeight="1" thickBot="1">
      <c r="A131" s="15"/>
      <c r="B131" s="5" t="s">
        <v>88</v>
      </c>
      <c r="C131" s="21">
        <v>966</v>
      </c>
      <c r="D131" s="17" t="s">
        <v>368</v>
      </c>
      <c r="E131" s="78" t="s">
        <v>300</v>
      </c>
      <c r="F131" s="21">
        <v>240</v>
      </c>
      <c r="G131" s="21"/>
      <c r="H131" s="231">
        <v>41</v>
      </c>
      <c r="I131"/>
      <c r="J131" s="217"/>
    </row>
    <row r="132" spans="1:10" s="76" customFormat="1" ht="59.25" customHeight="1" thickBot="1">
      <c r="A132" s="414" t="s">
        <v>388</v>
      </c>
      <c r="B132" s="428" t="s">
        <v>298</v>
      </c>
      <c r="C132" s="416">
        <v>966</v>
      </c>
      <c r="D132" s="417" t="s">
        <v>368</v>
      </c>
      <c r="E132" s="417" t="s">
        <v>299</v>
      </c>
      <c r="F132" s="416"/>
      <c r="G132" s="416"/>
      <c r="H132" s="418">
        <f>H133</f>
        <v>45</v>
      </c>
      <c r="I132"/>
      <c r="J132" s="243"/>
    </row>
    <row r="133" spans="1:10" s="76" customFormat="1" ht="21">
      <c r="A133" s="15" t="s">
        <v>560</v>
      </c>
      <c r="B133" s="74" t="s">
        <v>394</v>
      </c>
      <c r="C133" s="21">
        <v>966</v>
      </c>
      <c r="D133" s="17" t="s">
        <v>368</v>
      </c>
      <c r="E133" s="78" t="s">
        <v>299</v>
      </c>
      <c r="F133" s="21">
        <v>200</v>
      </c>
      <c r="G133" s="21"/>
      <c r="H133" s="226">
        <f>H134</f>
        <v>45</v>
      </c>
      <c r="I133"/>
      <c r="J133" s="217"/>
    </row>
    <row r="134" spans="1:10" s="76" customFormat="1" ht="21" thickBot="1">
      <c r="A134" s="15"/>
      <c r="B134" s="5" t="s">
        <v>88</v>
      </c>
      <c r="C134" s="21">
        <v>966</v>
      </c>
      <c r="D134" s="17" t="s">
        <v>368</v>
      </c>
      <c r="E134" s="78" t="s">
        <v>299</v>
      </c>
      <c r="F134" s="21">
        <v>240</v>
      </c>
      <c r="G134" s="21"/>
      <c r="H134" s="231">
        <v>45</v>
      </c>
      <c r="I134"/>
      <c r="J134" s="217"/>
    </row>
    <row r="135" spans="1:10" s="76" customFormat="1" ht="66" customHeight="1" thickBot="1">
      <c r="A135" s="414" t="s">
        <v>561</v>
      </c>
      <c r="B135" s="419" t="s">
        <v>416</v>
      </c>
      <c r="C135" s="416">
        <v>966</v>
      </c>
      <c r="D135" s="417" t="s">
        <v>368</v>
      </c>
      <c r="E135" s="417" t="s">
        <v>301</v>
      </c>
      <c r="F135" s="416"/>
      <c r="G135" s="416"/>
      <c r="H135" s="418">
        <f>H136</f>
        <v>51</v>
      </c>
      <c r="I135"/>
      <c r="J135" s="243"/>
    </row>
    <row r="136" spans="1:10" s="76" customFormat="1" ht="32.25" customHeight="1">
      <c r="A136" s="15" t="s">
        <v>562</v>
      </c>
      <c r="B136" s="74" t="s">
        <v>394</v>
      </c>
      <c r="C136" s="21">
        <v>966</v>
      </c>
      <c r="D136" s="17" t="s">
        <v>368</v>
      </c>
      <c r="E136" s="78" t="s">
        <v>301</v>
      </c>
      <c r="F136" s="21">
        <v>200</v>
      </c>
      <c r="G136" s="21"/>
      <c r="H136" s="226">
        <f>H137</f>
        <v>51</v>
      </c>
      <c r="I136"/>
      <c r="J136" s="217"/>
    </row>
    <row r="137" spans="1:10" s="76" customFormat="1" ht="28.5" customHeight="1" thickBot="1">
      <c r="A137" s="17"/>
      <c r="B137" s="6" t="s">
        <v>88</v>
      </c>
      <c r="C137" s="23">
        <v>966</v>
      </c>
      <c r="D137" s="17" t="s">
        <v>368</v>
      </c>
      <c r="E137" s="42" t="s">
        <v>301</v>
      </c>
      <c r="F137" s="23">
        <v>240</v>
      </c>
      <c r="G137" s="23"/>
      <c r="H137" s="236">
        <v>51</v>
      </c>
      <c r="I137"/>
      <c r="J137" s="217"/>
    </row>
    <row r="138" spans="1:10" s="76" customFormat="1" ht="66" customHeight="1" thickBot="1">
      <c r="A138" s="414" t="s">
        <v>563</v>
      </c>
      <c r="B138" s="419" t="s">
        <v>400</v>
      </c>
      <c r="C138" s="416">
        <v>966</v>
      </c>
      <c r="D138" s="417" t="s">
        <v>368</v>
      </c>
      <c r="E138" s="417" t="s">
        <v>401</v>
      </c>
      <c r="F138" s="416"/>
      <c r="G138" s="416"/>
      <c r="H138" s="418">
        <f>H139</f>
        <v>0</v>
      </c>
      <c r="I138"/>
      <c r="J138" s="243"/>
    </row>
    <row r="139" spans="1:10" s="76" customFormat="1" ht="27.75" customHeight="1">
      <c r="A139" s="15" t="s">
        <v>564</v>
      </c>
      <c r="B139" s="74" t="s">
        <v>394</v>
      </c>
      <c r="C139" s="21">
        <v>966</v>
      </c>
      <c r="D139" s="17" t="s">
        <v>368</v>
      </c>
      <c r="E139" s="78" t="s">
        <v>401</v>
      </c>
      <c r="F139" s="21">
        <v>200</v>
      </c>
      <c r="G139" s="21"/>
      <c r="H139" s="226">
        <f>H140</f>
        <v>0</v>
      </c>
      <c r="I139"/>
      <c r="J139" s="217"/>
    </row>
    <row r="140" spans="1:10" s="76" customFormat="1" ht="28.5" customHeight="1" thickBot="1">
      <c r="A140" s="17"/>
      <c r="B140" s="6" t="s">
        <v>88</v>
      </c>
      <c r="C140" s="23">
        <v>966</v>
      </c>
      <c r="D140" s="17" t="s">
        <v>368</v>
      </c>
      <c r="E140" s="78" t="s">
        <v>401</v>
      </c>
      <c r="F140" s="23">
        <v>240</v>
      </c>
      <c r="G140" s="23"/>
      <c r="H140" s="236">
        <f>15-15</f>
        <v>0</v>
      </c>
      <c r="I140">
        <v>-15</v>
      </c>
      <c r="J140" s="217"/>
    </row>
    <row r="141" spans="1:10" s="76" customFormat="1" ht="53.25" customHeight="1" thickBot="1">
      <c r="A141" s="414" t="s">
        <v>565</v>
      </c>
      <c r="B141" s="419" t="s">
        <v>445</v>
      </c>
      <c r="C141" s="416">
        <v>966</v>
      </c>
      <c r="D141" s="417" t="s">
        <v>368</v>
      </c>
      <c r="E141" s="417" t="s">
        <v>296</v>
      </c>
      <c r="F141" s="416"/>
      <c r="G141" s="416"/>
      <c r="H141" s="418">
        <f>H142</f>
        <v>100.6</v>
      </c>
      <c r="I141"/>
      <c r="J141" s="243"/>
    </row>
    <row r="142" spans="1:10" s="76" customFormat="1" ht="27.75" customHeight="1" thickBot="1">
      <c r="A142" s="15" t="s">
        <v>566</v>
      </c>
      <c r="B142" s="74" t="s">
        <v>394</v>
      </c>
      <c r="C142" s="21">
        <v>966</v>
      </c>
      <c r="D142" s="15" t="s">
        <v>368</v>
      </c>
      <c r="E142" s="104" t="s">
        <v>296</v>
      </c>
      <c r="F142" s="21">
        <v>200</v>
      </c>
      <c r="G142" s="21"/>
      <c r="H142" s="226">
        <f>H143</f>
        <v>100.6</v>
      </c>
      <c r="I142"/>
      <c r="J142" s="217"/>
    </row>
    <row r="143" spans="1:10" s="76" customFormat="1" ht="28.5" customHeight="1" thickBot="1">
      <c r="A143" s="15"/>
      <c r="B143" s="5" t="s">
        <v>88</v>
      </c>
      <c r="C143" s="21">
        <v>966</v>
      </c>
      <c r="D143" s="15" t="s">
        <v>368</v>
      </c>
      <c r="E143" s="104" t="s">
        <v>296</v>
      </c>
      <c r="F143" s="21">
        <v>240</v>
      </c>
      <c r="G143" s="21"/>
      <c r="H143" s="226">
        <f>280.6-180</f>
        <v>100.6</v>
      </c>
      <c r="I143">
        <v>-180</v>
      </c>
      <c r="J143" s="217"/>
    </row>
    <row r="144" spans="1:8" ht="18" customHeight="1" thickBot="1">
      <c r="A144" s="429" t="s">
        <v>92</v>
      </c>
      <c r="B144" s="430" t="s">
        <v>44</v>
      </c>
      <c r="C144" s="431">
        <v>966</v>
      </c>
      <c r="D144" s="432" t="s">
        <v>77</v>
      </c>
      <c r="E144" s="432"/>
      <c r="F144" s="431"/>
      <c r="G144" s="431"/>
      <c r="H144" s="433">
        <f>H145</f>
        <v>23729.3</v>
      </c>
    </row>
    <row r="145" spans="1:8" ht="18" customHeight="1" thickBot="1">
      <c r="A145" s="311" t="s">
        <v>103</v>
      </c>
      <c r="B145" s="326" t="s">
        <v>46</v>
      </c>
      <c r="C145" s="318">
        <v>966</v>
      </c>
      <c r="D145" s="319" t="s">
        <v>78</v>
      </c>
      <c r="E145" s="319"/>
      <c r="F145" s="318"/>
      <c r="G145" s="318"/>
      <c r="H145" s="399">
        <f>H146+H149</f>
        <v>23729.3</v>
      </c>
    </row>
    <row r="146" spans="1:8" ht="39.75" customHeight="1" thickBot="1">
      <c r="A146" s="414" t="s">
        <v>38</v>
      </c>
      <c r="B146" s="419" t="s">
        <v>91</v>
      </c>
      <c r="C146" s="416">
        <v>966</v>
      </c>
      <c r="D146" s="417" t="s">
        <v>78</v>
      </c>
      <c r="E146" s="417" t="s">
        <v>267</v>
      </c>
      <c r="F146" s="416"/>
      <c r="G146" s="416"/>
      <c r="H146" s="418">
        <f>H147</f>
        <v>23729.3</v>
      </c>
    </row>
    <row r="147" spans="1:12" ht="21">
      <c r="A147" s="15" t="s">
        <v>39</v>
      </c>
      <c r="B147" s="74" t="s">
        <v>394</v>
      </c>
      <c r="C147" s="21">
        <v>966</v>
      </c>
      <c r="D147" s="15" t="s">
        <v>78</v>
      </c>
      <c r="E147" s="78" t="s">
        <v>267</v>
      </c>
      <c r="F147" s="21">
        <v>200</v>
      </c>
      <c r="G147" s="21"/>
      <c r="H147" s="226">
        <f>H148</f>
        <v>23729.3</v>
      </c>
      <c r="L147" s="96"/>
    </row>
    <row r="148" spans="1:9" ht="29.25" customHeight="1" thickBot="1">
      <c r="A148" s="15"/>
      <c r="B148" s="5" t="s">
        <v>88</v>
      </c>
      <c r="C148" s="21">
        <v>966</v>
      </c>
      <c r="D148" s="15" t="s">
        <v>78</v>
      </c>
      <c r="E148" s="78" t="s">
        <v>267</v>
      </c>
      <c r="F148" s="21">
        <v>240</v>
      </c>
      <c r="G148" s="21"/>
      <c r="H148" s="226">
        <f>23465.8+2453.8-2282.1-239+330.8</f>
        <v>23729.3</v>
      </c>
      <c r="I148">
        <v>330.8</v>
      </c>
    </row>
    <row r="149" spans="1:8" ht="26.25" customHeight="1" thickBot="1">
      <c r="A149" s="414" t="s">
        <v>231</v>
      </c>
      <c r="B149" s="419" t="s">
        <v>419</v>
      </c>
      <c r="C149" s="416">
        <v>966</v>
      </c>
      <c r="D149" s="417" t="s">
        <v>78</v>
      </c>
      <c r="E149" s="417" t="s">
        <v>268</v>
      </c>
      <c r="F149" s="416"/>
      <c r="G149" s="416"/>
      <c r="H149" s="418">
        <f>H150</f>
        <v>0</v>
      </c>
    </row>
    <row r="150" spans="1:8" ht="25.5" customHeight="1">
      <c r="A150" s="15" t="s">
        <v>278</v>
      </c>
      <c r="B150" s="74" t="s">
        <v>394</v>
      </c>
      <c r="C150" s="21">
        <v>966</v>
      </c>
      <c r="D150" s="15" t="s">
        <v>78</v>
      </c>
      <c r="E150" s="78" t="s">
        <v>268</v>
      </c>
      <c r="F150" s="21">
        <v>200</v>
      </c>
      <c r="G150" s="21"/>
      <c r="H150" s="226">
        <f>H151</f>
        <v>0</v>
      </c>
    </row>
    <row r="151" spans="1:9" ht="24" customHeight="1" thickBot="1">
      <c r="A151" s="15"/>
      <c r="B151" s="5" t="s">
        <v>88</v>
      </c>
      <c r="C151" s="21">
        <v>966</v>
      </c>
      <c r="D151" s="15" t="s">
        <v>78</v>
      </c>
      <c r="E151" s="78" t="s">
        <v>268</v>
      </c>
      <c r="F151" s="21">
        <v>240</v>
      </c>
      <c r="G151" s="21"/>
      <c r="H151" s="226">
        <f>1440-757.5-682.5</f>
        <v>0</v>
      </c>
      <c r="I151">
        <v>-682.5</v>
      </c>
    </row>
    <row r="152" spans="1:10" ht="87.75" customHeight="1" hidden="1" thickBot="1">
      <c r="A152" s="34" t="s">
        <v>279</v>
      </c>
      <c r="B152" s="35" t="s">
        <v>595</v>
      </c>
      <c r="C152" s="36">
        <v>966</v>
      </c>
      <c r="D152" s="37" t="s">
        <v>78</v>
      </c>
      <c r="E152" s="37" t="s">
        <v>292</v>
      </c>
      <c r="F152" s="36"/>
      <c r="G152" s="36"/>
      <c r="H152" s="56">
        <f>H153</f>
        <v>0</v>
      </c>
      <c r="J152" s="140"/>
    </row>
    <row r="153" spans="1:10" ht="30" customHeight="1" hidden="1">
      <c r="A153" s="15" t="s">
        <v>280</v>
      </c>
      <c r="B153" s="31" t="s">
        <v>24</v>
      </c>
      <c r="C153" s="21">
        <v>966</v>
      </c>
      <c r="D153" s="15" t="s">
        <v>78</v>
      </c>
      <c r="E153" s="8" t="s">
        <v>292</v>
      </c>
      <c r="F153" s="21">
        <v>200</v>
      </c>
      <c r="G153" s="21"/>
      <c r="H153" s="24">
        <f>H154</f>
        <v>0</v>
      </c>
      <c r="J153" s="140"/>
    </row>
    <row r="154" spans="1:10" ht="24.75" customHeight="1" hidden="1" thickBot="1">
      <c r="A154" s="15"/>
      <c r="B154" s="5" t="s">
        <v>88</v>
      </c>
      <c r="C154" s="21">
        <v>966</v>
      </c>
      <c r="D154" s="15" t="s">
        <v>78</v>
      </c>
      <c r="E154" s="8" t="s">
        <v>292</v>
      </c>
      <c r="F154" s="21">
        <v>240</v>
      </c>
      <c r="G154" s="21"/>
      <c r="H154" s="24">
        <v>0</v>
      </c>
      <c r="J154" s="140"/>
    </row>
    <row r="155" spans="1:10" s="76" customFormat="1" ht="18" customHeight="1" thickBot="1">
      <c r="A155" s="429" t="s">
        <v>96</v>
      </c>
      <c r="B155" s="430" t="s">
        <v>48</v>
      </c>
      <c r="C155" s="431"/>
      <c r="D155" s="432" t="s">
        <v>320</v>
      </c>
      <c r="E155" s="432"/>
      <c r="F155" s="431"/>
      <c r="G155" s="431"/>
      <c r="H155" s="433">
        <f>H156+H160</f>
        <v>9477.1</v>
      </c>
      <c r="I155"/>
      <c r="J155" s="217"/>
    </row>
    <row r="156" spans="1:10" s="76" customFormat="1" ht="15" customHeight="1" thickBot="1">
      <c r="A156" s="311" t="s">
        <v>41</v>
      </c>
      <c r="B156" s="326" t="s">
        <v>50</v>
      </c>
      <c r="C156" s="318">
        <v>966</v>
      </c>
      <c r="D156" s="319">
        <v>1003</v>
      </c>
      <c r="E156" s="319"/>
      <c r="F156" s="318"/>
      <c r="G156" s="318"/>
      <c r="H156" s="399">
        <f>H158</f>
        <v>521.3</v>
      </c>
      <c r="I156"/>
      <c r="J156" s="217"/>
    </row>
    <row r="157" spans="1:10" s="76" customFormat="1" ht="83.25" customHeight="1" thickBot="1">
      <c r="A157" s="414" t="s">
        <v>42</v>
      </c>
      <c r="B157" s="419" t="s">
        <v>310</v>
      </c>
      <c r="C157" s="416">
        <v>966</v>
      </c>
      <c r="D157" s="417">
        <v>1003</v>
      </c>
      <c r="E157" s="417" t="s">
        <v>115</v>
      </c>
      <c r="F157" s="416"/>
      <c r="G157" s="416"/>
      <c r="H157" s="418">
        <f>H158</f>
        <v>521.3</v>
      </c>
      <c r="I157"/>
      <c r="J157" s="217"/>
    </row>
    <row r="158" spans="1:10" s="76" customFormat="1" ht="24" customHeight="1">
      <c r="A158" s="8" t="s">
        <v>389</v>
      </c>
      <c r="B158" s="9" t="s">
        <v>312</v>
      </c>
      <c r="C158" s="27">
        <v>966</v>
      </c>
      <c r="D158" s="8">
        <v>1003</v>
      </c>
      <c r="E158" s="8" t="s">
        <v>115</v>
      </c>
      <c r="F158" s="27">
        <v>300</v>
      </c>
      <c r="G158" s="27"/>
      <c r="H158" s="226">
        <f>H159</f>
        <v>521.3</v>
      </c>
      <c r="I158"/>
      <c r="J158" s="217"/>
    </row>
    <row r="159" spans="1:12" s="76" customFormat="1" ht="21" customHeight="1" thickBot="1">
      <c r="A159" s="8"/>
      <c r="B159" s="33" t="s">
        <v>82</v>
      </c>
      <c r="C159" s="27">
        <v>966</v>
      </c>
      <c r="D159" s="8">
        <v>1003</v>
      </c>
      <c r="E159" s="8" t="s">
        <v>115</v>
      </c>
      <c r="F159" s="27">
        <v>310</v>
      </c>
      <c r="G159" s="27"/>
      <c r="H159" s="226">
        <v>521.3</v>
      </c>
      <c r="I159"/>
      <c r="J159" s="217"/>
      <c r="L159" s="220"/>
    </row>
    <row r="160" spans="1:10" s="76" customFormat="1" ht="21.75" customHeight="1" thickBot="1">
      <c r="A160" s="311" t="s">
        <v>369</v>
      </c>
      <c r="B160" s="326" t="s">
        <v>52</v>
      </c>
      <c r="C160" s="318">
        <v>966</v>
      </c>
      <c r="D160" s="319">
        <v>1004</v>
      </c>
      <c r="E160" s="319"/>
      <c r="F160" s="318"/>
      <c r="G160" s="318"/>
      <c r="H160" s="399">
        <f>H161+H165</f>
        <v>8955.8</v>
      </c>
      <c r="I160"/>
      <c r="J160" s="217"/>
    </row>
    <row r="161" spans="1:10" s="76" customFormat="1" ht="46.5" customHeight="1" thickBot="1">
      <c r="A161" s="414" t="s">
        <v>390</v>
      </c>
      <c r="B161" s="420" t="s">
        <v>317</v>
      </c>
      <c r="C161" s="416">
        <v>966</v>
      </c>
      <c r="D161" s="417">
        <v>1004</v>
      </c>
      <c r="E161" s="417" t="s">
        <v>138</v>
      </c>
      <c r="F161" s="416"/>
      <c r="G161" s="416"/>
      <c r="H161" s="418">
        <f>H162</f>
        <v>5750.8</v>
      </c>
      <c r="I161"/>
      <c r="J161" s="243"/>
    </row>
    <row r="162" spans="1:10" s="76" customFormat="1" ht="22.5" customHeight="1">
      <c r="A162" s="8" t="s">
        <v>391</v>
      </c>
      <c r="B162" s="9" t="s">
        <v>312</v>
      </c>
      <c r="C162" s="27">
        <v>966</v>
      </c>
      <c r="D162" s="8">
        <v>1004</v>
      </c>
      <c r="E162" s="8" t="s">
        <v>138</v>
      </c>
      <c r="F162" s="27">
        <v>300</v>
      </c>
      <c r="G162" s="27"/>
      <c r="H162" s="226">
        <f>H164+H163</f>
        <v>5750.8</v>
      </c>
      <c r="I162"/>
      <c r="J162" s="217"/>
    </row>
    <row r="163" spans="1:10" s="76" customFormat="1" ht="22.5" customHeight="1" thickBot="1">
      <c r="A163" s="8"/>
      <c r="B163" s="33" t="s">
        <v>82</v>
      </c>
      <c r="C163" s="27">
        <v>966</v>
      </c>
      <c r="D163" s="8">
        <v>1004</v>
      </c>
      <c r="E163" s="8" t="s">
        <v>138</v>
      </c>
      <c r="F163" s="27">
        <v>310</v>
      </c>
      <c r="G163" s="27"/>
      <c r="H163" s="226">
        <f>6709.2-958.4</f>
        <v>5750.8</v>
      </c>
      <c r="I163"/>
      <c r="J163" s="217"/>
    </row>
    <row r="164" spans="1:10" s="76" customFormat="1" ht="24.75" customHeight="1" hidden="1" thickBot="1">
      <c r="A164" s="8"/>
      <c r="B164" s="135" t="s">
        <v>336</v>
      </c>
      <c r="C164" s="27">
        <v>966</v>
      </c>
      <c r="D164" s="8">
        <v>1004</v>
      </c>
      <c r="E164" s="8" t="s">
        <v>138</v>
      </c>
      <c r="F164" s="27">
        <v>320</v>
      </c>
      <c r="G164" s="27"/>
      <c r="H164" s="226">
        <v>0</v>
      </c>
      <c r="I164"/>
      <c r="J164" s="217"/>
    </row>
    <row r="165" spans="1:10" s="76" customFormat="1" ht="37.5" customHeight="1" thickBot="1">
      <c r="A165" s="414" t="s">
        <v>370</v>
      </c>
      <c r="B165" s="420" t="s">
        <v>311</v>
      </c>
      <c r="C165" s="416">
        <v>966</v>
      </c>
      <c r="D165" s="417">
        <v>1004</v>
      </c>
      <c r="E165" s="417" t="s">
        <v>139</v>
      </c>
      <c r="F165" s="416"/>
      <c r="G165" s="416"/>
      <c r="H165" s="418">
        <f>H167</f>
        <v>3205</v>
      </c>
      <c r="I165"/>
      <c r="J165" s="243"/>
    </row>
    <row r="166" spans="1:10" s="76" customFormat="1" ht="18.75" customHeight="1">
      <c r="A166" s="8" t="s">
        <v>392</v>
      </c>
      <c r="B166" s="9" t="s">
        <v>312</v>
      </c>
      <c r="C166" s="27">
        <v>966</v>
      </c>
      <c r="D166" s="8">
        <v>1004</v>
      </c>
      <c r="E166" s="8" t="s">
        <v>139</v>
      </c>
      <c r="F166" s="27">
        <v>300</v>
      </c>
      <c r="G166" s="27"/>
      <c r="H166" s="226">
        <f>H167</f>
        <v>3205</v>
      </c>
      <c r="I166"/>
      <c r="J166" s="217"/>
    </row>
    <row r="167" spans="1:10" s="76" customFormat="1" ht="27" customHeight="1" thickBot="1">
      <c r="A167" s="8"/>
      <c r="B167" s="74" t="s">
        <v>624</v>
      </c>
      <c r="C167" s="27">
        <v>966</v>
      </c>
      <c r="D167" s="8">
        <v>1004</v>
      </c>
      <c r="E167" s="8" t="s">
        <v>139</v>
      </c>
      <c r="F167" s="27">
        <v>320</v>
      </c>
      <c r="G167" s="27"/>
      <c r="H167" s="226">
        <f>4378.3-1173.3</f>
        <v>3205</v>
      </c>
      <c r="I167"/>
      <c r="J167" s="217"/>
    </row>
    <row r="168" spans="1:10" s="76" customFormat="1" ht="19.5" customHeight="1" thickBot="1">
      <c r="A168" s="439" t="s">
        <v>97</v>
      </c>
      <c r="B168" s="435" t="s">
        <v>53</v>
      </c>
      <c r="C168" s="436">
        <v>966</v>
      </c>
      <c r="D168" s="437">
        <v>1100</v>
      </c>
      <c r="E168" s="437"/>
      <c r="F168" s="436"/>
      <c r="G168" s="436"/>
      <c r="H168" s="438">
        <f>H169+H173</f>
        <v>52</v>
      </c>
      <c r="I168"/>
      <c r="J168" s="217"/>
    </row>
    <row r="169" spans="1:10" s="76" customFormat="1" ht="18" customHeight="1" thickBot="1">
      <c r="A169" s="311" t="s">
        <v>45</v>
      </c>
      <c r="B169" s="326" t="s">
        <v>323</v>
      </c>
      <c r="C169" s="318">
        <v>966</v>
      </c>
      <c r="D169" s="319" t="s">
        <v>302</v>
      </c>
      <c r="E169" s="319"/>
      <c r="F169" s="318"/>
      <c r="G169" s="318"/>
      <c r="H169" s="399">
        <f>H170</f>
        <v>52</v>
      </c>
      <c r="I169"/>
      <c r="J169" s="217"/>
    </row>
    <row r="170" spans="1:10" s="76" customFormat="1" ht="84.75" customHeight="1" thickBot="1">
      <c r="A170" s="414" t="s">
        <v>47</v>
      </c>
      <c r="B170" s="419" t="s">
        <v>417</v>
      </c>
      <c r="C170" s="416">
        <v>966</v>
      </c>
      <c r="D170" s="417" t="s">
        <v>302</v>
      </c>
      <c r="E170" s="417" t="s">
        <v>140</v>
      </c>
      <c r="F170" s="416"/>
      <c r="G170" s="416"/>
      <c r="H170" s="418">
        <f>H171</f>
        <v>52</v>
      </c>
      <c r="I170"/>
      <c r="J170" s="243"/>
    </row>
    <row r="171" spans="1:10" s="76" customFormat="1" ht="30" customHeight="1">
      <c r="A171" s="15" t="s">
        <v>283</v>
      </c>
      <c r="B171" s="74" t="s">
        <v>394</v>
      </c>
      <c r="C171" s="21">
        <v>966</v>
      </c>
      <c r="D171" s="15" t="s">
        <v>302</v>
      </c>
      <c r="E171" s="8" t="s">
        <v>140</v>
      </c>
      <c r="F171" s="21">
        <v>200</v>
      </c>
      <c r="G171" s="21"/>
      <c r="H171" s="226">
        <f>H172</f>
        <v>52</v>
      </c>
      <c r="I171"/>
      <c r="J171" s="217"/>
    </row>
    <row r="172" spans="1:11" s="76" customFormat="1" ht="29.25" customHeight="1" thickBot="1">
      <c r="A172" s="17"/>
      <c r="B172" s="6" t="s">
        <v>88</v>
      </c>
      <c r="C172" s="23">
        <v>966</v>
      </c>
      <c r="D172" s="17" t="s">
        <v>302</v>
      </c>
      <c r="E172" s="53" t="s">
        <v>140</v>
      </c>
      <c r="F172" s="23">
        <v>240</v>
      </c>
      <c r="G172" s="23"/>
      <c r="H172" s="232">
        <f>12+230-190</f>
        <v>52</v>
      </c>
      <c r="I172">
        <v>-190</v>
      </c>
      <c r="J172" s="217"/>
      <c r="K172" s="134"/>
    </row>
    <row r="173" spans="1:10" s="76" customFormat="1" ht="18" customHeight="1" hidden="1" thickBot="1">
      <c r="A173" s="61" t="s">
        <v>98</v>
      </c>
      <c r="B173" s="62" t="s">
        <v>55</v>
      </c>
      <c r="C173" s="63">
        <v>966</v>
      </c>
      <c r="D173" s="64" t="s">
        <v>307</v>
      </c>
      <c r="E173" s="64"/>
      <c r="F173" s="63"/>
      <c r="G173" s="63"/>
      <c r="H173" s="229">
        <f>H174</f>
        <v>0</v>
      </c>
      <c r="I173"/>
      <c r="J173" s="217"/>
    </row>
    <row r="174" spans="1:10" s="76" customFormat="1" ht="84" customHeight="1" hidden="1" thickBot="1">
      <c r="A174" s="34" t="s">
        <v>382</v>
      </c>
      <c r="B174" s="35" t="s">
        <v>417</v>
      </c>
      <c r="C174" s="36">
        <v>966</v>
      </c>
      <c r="D174" s="37" t="s">
        <v>307</v>
      </c>
      <c r="E174" s="37" t="s">
        <v>140</v>
      </c>
      <c r="F174" s="36"/>
      <c r="G174" s="36"/>
      <c r="H174" s="225">
        <f>H175</f>
        <v>0</v>
      </c>
      <c r="I174"/>
      <c r="J174" s="243"/>
    </row>
    <row r="175" spans="1:10" s="76" customFormat="1" ht="32.25" customHeight="1" hidden="1">
      <c r="A175" s="15" t="s">
        <v>393</v>
      </c>
      <c r="B175" s="74" t="s">
        <v>394</v>
      </c>
      <c r="C175" s="21">
        <v>966</v>
      </c>
      <c r="D175" s="15" t="s">
        <v>307</v>
      </c>
      <c r="E175" s="8" t="s">
        <v>140</v>
      </c>
      <c r="F175" s="21">
        <v>200</v>
      </c>
      <c r="G175" s="21"/>
      <c r="H175" s="227">
        <f>H176</f>
        <v>0</v>
      </c>
      <c r="I175"/>
      <c r="J175" s="217"/>
    </row>
    <row r="176" spans="1:10" s="76" customFormat="1" ht="25.5" customHeight="1" hidden="1" thickBot="1">
      <c r="A176" s="17"/>
      <c r="B176" s="6" t="s">
        <v>88</v>
      </c>
      <c r="C176" s="23">
        <v>966</v>
      </c>
      <c r="D176" s="17" t="s">
        <v>307</v>
      </c>
      <c r="E176" s="53" t="s">
        <v>140</v>
      </c>
      <c r="F176" s="23">
        <v>240</v>
      </c>
      <c r="G176" s="23"/>
      <c r="H176" s="232">
        <f>230-230</f>
        <v>0</v>
      </c>
      <c r="I176"/>
      <c r="J176" s="217"/>
    </row>
    <row r="177" spans="1:8" ht="14.25" customHeight="1" thickBot="1">
      <c r="A177" s="429" t="s">
        <v>99</v>
      </c>
      <c r="B177" s="430" t="s">
        <v>58</v>
      </c>
      <c r="C177" s="431">
        <v>966</v>
      </c>
      <c r="D177" s="432">
        <v>1200</v>
      </c>
      <c r="E177" s="432"/>
      <c r="F177" s="431"/>
      <c r="G177" s="431"/>
      <c r="H177" s="433">
        <f>H178</f>
        <v>1365.2</v>
      </c>
    </row>
    <row r="178" spans="1:8" ht="17.25" customHeight="1" thickBot="1">
      <c r="A178" s="311" t="s">
        <v>49</v>
      </c>
      <c r="B178" s="326" t="s">
        <v>549</v>
      </c>
      <c r="C178" s="318">
        <v>966</v>
      </c>
      <c r="D178" s="319">
        <v>1202</v>
      </c>
      <c r="E178" s="319"/>
      <c r="F178" s="318"/>
      <c r="G178" s="318"/>
      <c r="H178" s="399">
        <f>H179</f>
        <v>1365.2</v>
      </c>
    </row>
    <row r="179" spans="1:10" ht="105.75" customHeight="1" thickBot="1">
      <c r="A179" s="414" t="s">
        <v>51</v>
      </c>
      <c r="B179" s="419" t="s">
        <v>328</v>
      </c>
      <c r="C179" s="416">
        <v>966</v>
      </c>
      <c r="D179" s="417">
        <v>1202</v>
      </c>
      <c r="E179" s="417" t="s">
        <v>116</v>
      </c>
      <c r="F179" s="416"/>
      <c r="G179" s="416"/>
      <c r="H179" s="418">
        <f>H180</f>
        <v>1365.2</v>
      </c>
      <c r="J179" s="243"/>
    </row>
    <row r="180" spans="1:8" ht="27.75" customHeight="1">
      <c r="A180" s="15" t="s">
        <v>383</v>
      </c>
      <c r="B180" s="74" t="s">
        <v>394</v>
      </c>
      <c r="C180" s="21">
        <v>966</v>
      </c>
      <c r="D180" s="15">
        <v>1202</v>
      </c>
      <c r="E180" s="8" t="s">
        <v>116</v>
      </c>
      <c r="F180" s="21">
        <v>200</v>
      </c>
      <c r="G180" s="21"/>
      <c r="H180" s="226">
        <f>H181</f>
        <v>1365.2</v>
      </c>
    </row>
    <row r="181" spans="1:9" ht="28.5" customHeight="1">
      <c r="A181" s="16"/>
      <c r="B181" s="5" t="s">
        <v>88</v>
      </c>
      <c r="C181" s="22">
        <v>966</v>
      </c>
      <c r="D181" s="16">
        <v>1202</v>
      </c>
      <c r="E181" s="1" t="s">
        <v>116</v>
      </c>
      <c r="F181" s="22">
        <v>240</v>
      </c>
      <c r="G181" s="22"/>
      <c r="H181" s="228">
        <f>2335.2-970</f>
        <v>1365.2</v>
      </c>
      <c r="I181">
        <v>-970</v>
      </c>
    </row>
    <row r="182" spans="1:11" ht="18.75" customHeight="1">
      <c r="A182" s="28"/>
      <c r="B182" s="29" t="s">
        <v>59</v>
      </c>
      <c r="C182" s="30"/>
      <c r="D182" s="30"/>
      <c r="E182" s="54"/>
      <c r="F182" s="30"/>
      <c r="G182" s="30"/>
      <c r="H182" s="237">
        <f>H12+H91+H117+H144+H155+H168+H177+H78</f>
        <v>161687.6</v>
      </c>
      <c r="I182" s="389">
        <f>SUM(I13:I181)</f>
        <v>-6677.4</v>
      </c>
      <c r="K182" s="96"/>
    </row>
    <row r="183" ht="12.75">
      <c r="J183" s="238"/>
    </row>
  </sheetData>
  <sheetProtection/>
  <autoFilter ref="A11:H184"/>
  <mergeCells count="1">
    <mergeCell ref="B3:H3"/>
  </mergeCells>
  <printOptions horizontalCentered="1"/>
  <pageMargins left="0.7086614173228347" right="0.5118110236220472" top="0.35433070866141736" bottom="0.35433070866141736" header="0.31496062992125984" footer="0.31496062992125984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view="pageBreakPreview" zoomScaleSheetLayoutView="100" zoomScalePageLayoutView="0" workbookViewId="0" topLeftCell="A1">
      <selection activeCell="E1" sqref="E1"/>
    </sheetView>
  </sheetViews>
  <sheetFormatPr defaultColWidth="9.00390625" defaultRowHeight="12.75"/>
  <cols>
    <col min="1" max="1" width="18.125" style="0" customWidth="1"/>
    <col min="2" max="2" width="32.125" style="0" customWidth="1"/>
    <col min="3" max="3" width="35.25390625" style="0" customWidth="1"/>
    <col min="4" max="4" width="26.00390625" style="389" customWidth="1"/>
    <col min="5" max="5" width="11.75390625" style="0" customWidth="1"/>
    <col min="6" max="6" width="29.50390625" style="0" hidden="1" customWidth="1"/>
    <col min="7" max="7" width="14.50390625" style="0" customWidth="1"/>
  </cols>
  <sheetData>
    <row r="1" spans="2:6" ht="108" customHeight="1">
      <c r="B1" s="504" t="s">
        <v>672</v>
      </c>
      <c r="C1" s="505"/>
      <c r="D1" s="505"/>
      <c r="E1" s="97"/>
      <c r="F1" s="97"/>
    </row>
    <row r="2" spans="2:6" ht="12">
      <c r="B2" s="97"/>
      <c r="C2" s="97"/>
      <c r="D2" s="388"/>
      <c r="E2" s="97"/>
      <c r="F2" s="97"/>
    </row>
    <row r="3" spans="1:6" ht="51" customHeight="1">
      <c r="A3" s="509" t="s">
        <v>614</v>
      </c>
      <c r="B3" s="509"/>
      <c r="C3" s="509"/>
      <c r="D3" s="509"/>
      <c r="E3" s="97"/>
      <c r="F3" s="97"/>
    </row>
    <row r="4" spans="2:6" ht="12.75" thickBot="1">
      <c r="B4" s="97"/>
      <c r="C4" s="97"/>
      <c r="D4" s="388"/>
      <c r="E4" s="97"/>
      <c r="F4" s="97"/>
    </row>
    <row r="5" spans="1:4" ht="41.25" customHeight="1">
      <c r="A5" s="466" t="s">
        <v>234</v>
      </c>
      <c r="B5" s="501" t="s">
        <v>236</v>
      </c>
      <c r="C5" s="501" t="s">
        <v>237</v>
      </c>
      <c r="D5" s="467" t="s">
        <v>238</v>
      </c>
    </row>
    <row r="6" spans="1:4" ht="18.75" customHeight="1">
      <c r="A6" s="468" t="s">
        <v>327</v>
      </c>
      <c r="B6" s="502"/>
      <c r="C6" s="502"/>
      <c r="D6" s="469" t="s">
        <v>239</v>
      </c>
    </row>
    <row r="7" spans="1:4" ht="28.5" customHeight="1" thickBot="1">
      <c r="A7" s="470" t="s">
        <v>235</v>
      </c>
      <c r="B7" s="503"/>
      <c r="C7" s="503"/>
      <c r="D7" s="471"/>
    </row>
    <row r="8" spans="1:4" ht="39" customHeight="1" thickBot="1">
      <c r="A8" s="129" t="s">
        <v>326</v>
      </c>
      <c r="B8" s="128" t="s">
        <v>240</v>
      </c>
      <c r="C8" s="130" t="s">
        <v>241</v>
      </c>
      <c r="D8" s="395">
        <f>D12-D13</f>
        <v>-16070.6</v>
      </c>
    </row>
    <row r="9" spans="1:4" ht="33.75" customHeight="1" thickBot="1">
      <c r="A9" s="129" t="s">
        <v>326</v>
      </c>
      <c r="B9" s="128" t="s">
        <v>242</v>
      </c>
      <c r="C9" s="130" t="s">
        <v>243</v>
      </c>
      <c r="D9" s="395">
        <f>D10</f>
        <v>145617</v>
      </c>
    </row>
    <row r="10" spans="1:4" ht="33.75" customHeight="1" thickBot="1">
      <c r="A10" s="129" t="s">
        <v>326</v>
      </c>
      <c r="B10" s="128" t="s">
        <v>244</v>
      </c>
      <c r="C10" s="130" t="s">
        <v>245</v>
      </c>
      <c r="D10" s="395">
        <f>D11</f>
        <v>145617</v>
      </c>
    </row>
    <row r="11" spans="1:4" ht="38.25" customHeight="1" thickBot="1">
      <c r="A11" s="129" t="s">
        <v>326</v>
      </c>
      <c r="B11" s="128" t="s">
        <v>246</v>
      </c>
      <c r="C11" s="130" t="s">
        <v>247</v>
      </c>
      <c r="D11" s="395">
        <f>D12</f>
        <v>145617</v>
      </c>
    </row>
    <row r="12" spans="1:4" ht="77.25" customHeight="1" thickBot="1">
      <c r="A12" s="131">
        <v>966</v>
      </c>
      <c r="B12" s="132" t="s">
        <v>248</v>
      </c>
      <c r="C12" s="133" t="s">
        <v>249</v>
      </c>
      <c r="D12" s="396">
        <f>'доходы 1'!E81</f>
        <v>145617</v>
      </c>
    </row>
    <row r="13" spans="1:4" ht="36" customHeight="1" thickBot="1">
      <c r="A13" s="129" t="s">
        <v>326</v>
      </c>
      <c r="B13" s="128" t="s">
        <v>250</v>
      </c>
      <c r="C13" s="130" t="s">
        <v>251</v>
      </c>
      <c r="D13" s="395">
        <f>D14</f>
        <v>161687.6</v>
      </c>
    </row>
    <row r="14" spans="1:4" ht="35.25" customHeight="1" thickBot="1">
      <c r="A14" s="129" t="s">
        <v>326</v>
      </c>
      <c r="B14" s="128" t="s">
        <v>252</v>
      </c>
      <c r="C14" s="130" t="s">
        <v>253</v>
      </c>
      <c r="D14" s="395">
        <f>D15</f>
        <v>161687.6</v>
      </c>
    </row>
    <row r="15" spans="1:4" ht="36.75" customHeight="1" thickBot="1">
      <c r="A15" s="129" t="s">
        <v>326</v>
      </c>
      <c r="B15" s="128" t="s">
        <v>254</v>
      </c>
      <c r="C15" s="130" t="s">
        <v>255</v>
      </c>
      <c r="D15" s="395">
        <f>D16</f>
        <v>161687.6</v>
      </c>
    </row>
    <row r="16" spans="1:4" ht="72.75" customHeight="1" thickBot="1">
      <c r="A16" s="131">
        <v>966</v>
      </c>
      <c r="B16" s="132" t="s">
        <v>256</v>
      </c>
      <c r="C16" s="133" t="s">
        <v>257</v>
      </c>
      <c r="D16" s="396">
        <f>'ассигнов 3'!H182</f>
        <v>161687.6</v>
      </c>
    </row>
    <row r="17" spans="1:4" ht="45" customHeight="1" thickBot="1">
      <c r="A17" s="506" t="s">
        <v>313</v>
      </c>
      <c r="B17" s="507"/>
      <c r="C17" s="508"/>
      <c r="D17" s="397">
        <f>D8</f>
        <v>-16070.6</v>
      </c>
    </row>
  </sheetData>
  <sheetProtection/>
  <mergeCells count="5">
    <mergeCell ref="B5:B7"/>
    <mergeCell ref="C5:C7"/>
    <mergeCell ref="B1:D1"/>
    <mergeCell ref="A17:C17"/>
    <mergeCell ref="A3:D3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SheetLayoutView="100" zoomScalePageLayoutView="0" workbookViewId="0" topLeftCell="A1">
      <selection activeCell="E4" sqref="E4"/>
    </sheetView>
  </sheetViews>
  <sheetFormatPr defaultColWidth="9.00390625" defaultRowHeight="12.75"/>
  <cols>
    <col min="1" max="1" width="4.50390625" style="0" customWidth="1"/>
    <col min="2" max="2" width="28.25390625" style="0" customWidth="1"/>
    <col min="3" max="3" width="51.50390625" style="0" customWidth="1"/>
  </cols>
  <sheetData>
    <row r="1" ht="13.5">
      <c r="C1" s="158" t="s">
        <v>665</v>
      </c>
    </row>
    <row r="2" spans="2:3" ht="12">
      <c r="B2" s="510" t="s">
        <v>673</v>
      </c>
      <c r="C2" s="511"/>
    </row>
    <row r="3" spans="2:3" ht="23.25" customHeight="1">
      <c r="B3" s="511"/>
      <c r="C3" s="511"/>
    </row>
    <row r="4" spans="2:3" ht="73.5" customHeight="1">
      <c r="B4" s="511"/>
      <c r="C4" s="511"/>
    </row>
    <row r="5" spans="1:3" ht="15.75" customHeight="1">
      <c r="A5" s="512" t="s">
        <v>314</v>
      </c>
      <c r="B5" s="513"/>
      <c r="C5" s="513"/>
    </row>
    <row r="6" spans="1:3" ht="15.75" customHeight="1" thickBot="1">
      <c r="A6" s="513"/>
      <c r="B6" s="513"/>
      <c r="C6" s="513"/>
    </row>
    <row r="7" spans="1:3" ht="45.75" customHeight="1" thickBot="1">
      <c r="A7" s="472" t="s">
        <v>226</v>
      </c>
      <c r="B7" s="472" t="s">
        <v>316</v>
      </c>
      <c r="C7" s="473" t="s">
        <v>315</v>
      </c>
    </row>
    <row r="8" spans="1:3" ht="32.25" customHeight="1" thickBot="1">
      <c r="A8" s="127">
        <v>1</v>
      </c>
      <c r="B8" s="127">
        <v>182</v>
      </c>
      <c r="C8" s="128" t="s">
        <v>258</v>
      </c>
    </row>
    <row r="9" spans="1:3" ht="14.25" hidden="1" thickBot="1">
      <c r="A9" s="127"/>
      <c r="B9" s="128"/>
      <c r="C9" s="128"/>
    </row>
    <row r="10" spans="1:3" ht="14.25" hidden="1" thickBot="1">
      <c r="A10" s="127"/>
      <c r="B10" s="128"/>
      <c r="C10" s="128"/>
    </row>
    <row r="11" spans="1:3" ht="14.25" hidden="1" thickBot="1">
      <c r="A11" s="127"/>
      <c r="B11" s="128"/>
      <c r="C11" s="128"/>
    </row>
    <row r="12" spans="1:3" ht="24.75" customHeight="1" thickBot="1">
      <c r="A12" s="127">
        <v>2</v>
      </c>
      <c r="B12" s="128">
        <v>867</v>
      </c>
      <c r="C12" s="128" t="s">
        <v>435</v>
      </c>
    </row>
    <row r="13" spans="1:3" ht="14.25" hidden="1" thickBot="1">
      <c r="A13" s="127"/>
      <c r="B13" s="128"/>
      <c r="C13" s="128"/>
    </row>
    <row r="14" spans="1:3" ht="30.75" customHeight="1" thickBot="1">
      <c r="A14" s="127">
        <v>3</v>
      </c>
      <c r="B14" s="128">
        <v>966</v>
      </c>
      <c r="C14" s="128" t="s">
        <v>557</v>
      </c>
    </row>
    <row r="15" ht="13.5">
      <c r="C15" s="158"/>
    </row>
    <row r="16" spans="1:3" ht="12">
      <c r="A16" s="512" t="s">
        <v>652</v>
      </c>
      <c r="B16" s="514"/>
      <c r="C16" s="514"/>
    </row>
    <row r="17" spans="1:3" ht="23.25" customHeight="1">
      <c r="A17" s="514"/>
      <c r="B17" s="514"/>
      <c r="C17" s="514"/>
    </row>
    <row r="18" spans="1:3" ht="9.75" customHeight="1">
      <c r="A18" s="514"/>
      <c r="B18" s="514"/>
      <c r="C18" s="514"/>
    </row>
    <row r="19" spans="1:3" ht="15.75" customHeight="1">
      <c r="A19" s="514"/>
      <c r="B19" s="514"/>
      <c r="C19" s="514"/>
    </row>
    <row r="20" spans="1:3" ht="15.75" customHeight="1" thickBot="1">
      <c r="A20" s="515"/>
      <c r="B20" s="515"/>
      <c r="C20" s="515"/>
    </row>
    <row r="21" spans="1:3" ht="45.75" customHeight="1" thickBot="1">
      <c r="A21" s="124" t="s">
        <v>226</v>
      </c>
      <c r="B21" s="125" t="s">
        <v>316</v>
      </c>
      <c r="C21" s="126" t="s">
        <v>315</v>
      </c>
    </row>
    <row r="22" spans="1:3" ht="14.25" hidden="1" thickBot="1">
      <c r="A22" s="127"/>
      <c r="B22" s="128"/>
      <c r="C22" s="128"/>
    </row>
    <row r="23" spans="1:3" ht="30.75" customHeight="1" thickBot="1">
      <c r="A23" s="127">
        <v>1</v>
      </c>
      <c r="B23" s="128">
        <v>966</v>
      </c>
      <c r="C23" s="128" t="s">
        <v>557</v>
      </c>
    </row>
  </sheetData>
  <sheetProtection/>
  <mergeCells count="3">
    <mergeCell ref="B2:C4"/>
    <mergeCell ref="A5:C6"/>
    <mergeCell ref="A16:C2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92"/>
  <sheetViews>
    <sheetView tabSelected="1" view="pageBreakPreview" zoomScale="115" zoomScaleNormal="115" zoomScaleSheetLayoutView="115" zoomScalePageLayoutView="0" workbookViewId="0" topLeftCell="A154">
      <selection activeCell="L4" sqref="L4"/>
    </sheetView>
  </sheetViews>
  <sheetFormatPr defaultColWidth="9.00390625" defaultRowHeight="12.75"/>
  <cols>
    <col min="1" max="1" width="6.75390625" style="12" customWidth="1"/>
    <col min="2" max="2" width="55.875" style="2" customWidth="1"/>
    <col min="3" max="3" width="6.125" style="10" hidden="1" customWidth="1"/>
    <col min="4" max="4" width="10.50390625" style="10" customWidth="1"/>
    <col min="5" max="5" width="10.75390625" style="55" hidden="1" customWidth="1"/>
    <col min="6" max="6" width="6.125" style="10" hidden="1" customWidth="1"/>
    <col min="7" max="7" width="7.50390625" style="10" hidden="1" customWidth="1"/>
    <col min="8" max="8" width="21.50390625" style="238" customWidth="1"/>
    <col min="9" max="9" width="0" style="89" hidden="1" customWidth="1"/>
    <col min="10" max="10" width="11.00390625" style="0" hidden="1" customWidth="1"/>
    <col min="11" max="11" width="11.50390625" style="0" hidden="1" customWidth="1"/>
    <col min="12" max="12" width="9.75390625" style="0" customWidth="1"/>
  </cols>
  <sheetData>
    <row r="1" spans="1:8" ht="12.75">
      <c r="A1" s="79"/>
      <c r="B1" s="79"/>
      <c r="C1" s="79"/>
      <c r="D1" s="386"/>
      <c r="E1" s="381"/>
      <c r="F1" s="381"/>
      <c r="G1" s="381"/>
      <c r="H1" s="387" t="s">
        <v>666</v>
      </c>
    </row>
    <row r="2" spans="1:13" ht="12.75" customHeight="1">
      <c r="A2" s="79"/>
      <c r="B2" s="79"/>
      <c r="C2" s="79"/>
      <c r="D2" s="386"/>
      <c r="E2" s="381"/>
      <c r="F2" s="381"/>
      <c r="G2" s="381"/>
      <c r="H2" s="387" t="s">
        <v>674</v>
      </c>
      <c r="M2" s="217"/>
    </row>
    <row r="3" spans="1:13" ht="12.75" hidden="1">
      <c r="A3" s="83"/>
      <c r="B3" s="83"/>
      <c r="C3" s="79"/>
      <c r="D3" s="386"/>
      <c r="E3" s="381"/>
      <c r="F3" s="381"/>
      <c r="G3" s="381"/>
      <c r="H3" s="387"/>
      <c r="M3" s="217"/>
    </row>
    <row r="4" spans="1:13" ht="80.25" customHeight="1">
      <c r="A4" s="83"/>
      <c r="B4" s="499" t="s">
        <v>667</v>
      </c>
      <c r="C4" s="517"/>
      <c r="D4" s="517"/>
      <c r="E4" s="517"/>
      <c r="F4" s="517"/>
      <c r="G4" s="517"/>
      <c r="H4" s="517"/>
      <c r="M4" s="217"/>
    </row>
    <row r="5" spans="1:8" ht="13.5">
      <c r="A5" s="83"/>
      <c r="B5" s="88"/>
      <c r="C5" s="79"/>
      <c r="E5"/>
      <c r="F5"/>
      <c r="G5"/>
      <c r="H5" s="221"/>
    </row>
    <row r="6" spans="1:8" ht="15" customHeight="1">
      <c r="A6" s="83"/>
      <c r="B6" s="500" t="s">
        <v>136</v>
      </c>
      <c r="C6" s="500"/>
      <c r="D6" s="500"/>
      <c r="E6" s="500"/>
      <c r="F6" s="500"/>
      <c r="G6" s="500"/>
      <c r="H6" s="500"/>
    </row>
    <row r="7" spans="1:12" s="76" customFormat="1" ht="12.75" customHeight="1">
      <c r="A7" s="85"/>
      <c r="B7" s="500" t="s">
        <v>615</v>
      </c>
      <c r="C7" s="500"/>
      <c r="D7" s="500"/>
      <c r="E7" s="500"/>
      <c r="F7" s="500"/>
      <c r="G7" s="500"/>
      <c r="H7" s="500"/>
      <c r="I7" s="89"/>
      <c r="J7"/>
      <c r="K7"/>
      <c r="L7"/>
    </row>
    <row r="8" spans="1:12" s="76" customFormat="1" ht="12.75">
      <c r="A8" s="87"/>
      <c r="B8" s="500" t="s">
        <v>616</v>
      </c>
      <c r="C8" s="500"/>
      <c r="D8" s="500"/>
      <c r="E8" s="500"/>
      <c r="F8" s="500"/>
      <c r="G8" s="500"/>
      <c r="H8" s="500"/>
      <c r="I8" s="89"/>
      <c r="J8"/>
      <c r="K8"/>
      <c r="L8"/>
    </row>
    <row r="9" spans="1:12" s="76" customFormat="1" ht="12.75">
      <c r="A9" s="13"/>
      <c r="B9" s="518" t="s">
        <v>367</v>
      </c>
      <c r="C9" s="518"/>
      <c r="D9" s="518"/>
      <c r="E9" s="518"/>
      <c r="F9" s="518"/>
      <c r="G9" s="518"/>
      <c r="H9" s="518"/>
      <c r="I9" s="89"/>
      <c r="J9"/>
      <c r="K9"/>
      <c r="L9"/>
    </row>
    <row r="10" spans="1:12" s="76" customFormat="1" ht="13.5" thickBot="1">
      <c r="A10" s="13"/>
      <c r="B10" s="516" t="s">
        <v>466</v>
      </c>
      <c r="C10" s="516"/>
      <c r="D10" s="516"/>
      <c r="E10" s="516"/>
      <c r="F10" s="516"/>
      <c r="G10" s="516"/>
      <c r="H10" s="516"/>
      <c r="I10" s="89"/>
      <c r="J10"/>
      <c r="K10"/>
      <c r="L10"/>
    </row>
    <row r="11" spans="1:12" s="76" customFormat="1" ht="27.75" customHeight="1" thickBot="1">
      <c r="A11" s="142" t="s">
        <v>60</v>
      </c>
      <c r="B11" s="143" t="s">
        <v>61</v>
      </c>
      <c r="C11" s="144" t="s">
        <v>62</v>
      </c>
      <c r="D11" s="145" t="s">
        <v>125</v>
      </c>
      <c r="E11" s="146" t="s">
        <v>63</v>
      </c>
      <c r="F11" s="144" t="s">
        <v>126</v>
      </c>
      <c r="G11" s="144" t="s">
        <v>128</v>
      </c>
      <c r="H11" s="224" t="s">
        <v>127</v>
      </c>
      <c r="I11" s="89"/>
      <c r="J11"/>
      <c r="K11"/>
      <c r="L11"/>
    </row>
    <row r="12" spans="1:12" s="76" customFormat="1" ht="12.75" thickBot="1">
      <c r="A12" s="408" t="s">
        <v>0</v>
      </c>
      <c r="B12" s="409" t="s">
        <v>1</v>
      </c>
      <c r="C12" s="410">
        <v>928</v>
      </c>
      <c r="D12" s="408" t="s">
        <v>65</v>
      </c>
      <c r="E12" s="408"/>
      <c r="F12" s="410"/>
      <c r="G12" s="410"/>
      <c r="H12" s="411">
        <f>H13+H17+H32+H61+H65+H52</f>
        <v>40983.4</v>
      </c>
      <c r="I12" s="89"/>
      <c r="J12"/>
      <c r="K12"/>
      <c r="L12"/>
    </row>
    <row r="13" spans="1:12" s="317" customFormat="1" ht="21" thickBot="1">
      <c r="A13" s="311" t="s">
        <v>2</v>
      </c>
      <c r="B13" s="312" t="s">
        <v>3</v>
      </c>
      <c r="C13" s="313">
        <v>928</v>
      </c>
      <c r="D13" s="314" t="s">
        <v>64</v>
      </c>
      <c r="E13" s="314"/>
      <c r="F13" s="313"/>
      <c r="G13" s="313"/>
      <c r="H13" s="398">
        <f>'ассигнов 3'!H13</f>
        <v>1383</v>
      </c>
      <c r="I13" s="315"/>
      <c r="J13" s="316"/>
      <c r="K13" s="316"/>
      <c r="L13" s="316"/>
    </row>
    <row r="14" spans="1:12" s="317" customFormat="1" ht="17.25" customHeight="1" hidden="1" thickBot="1">
      <c r="A14" s="311" t="s">
        <v>4</v>
      </c>
      <c r="B14" s="312" t="s">
        <v>5</v>
      </c>
      <c r="C14" s="318">
        <v>928</v>
      </c>
      <c r="D14" s="319" t="s">
        <v>64</v>
      </c>
      <c r="E14" s="318" t="s">
        <v>104</v>
      </c>
      <c r="F14" s="318"/>
      <c r="G14" s="318"/>
      <c r="H14" s="399">
        <f>H15</f>
        <v>1224.7</v>
      </c>
      <c r="I14" s="315"/>
      <c r="J14" s="316"/>
      <c r="K14" s="316"/>
      <c r="L14" s="316"/>
    </row>
    <row r="15" spans="1:12" s="317" customFormat="1" ht="58.5" customHeight="1" hidden="1">
      <c r="A15" s="320" t="s">
        <v>86</v>
      </c>
      <c r="B15" s="321" t="s">
        <v>85</v>
      </c>
      <c r="C15" s="322">
        <v>928</v>
      </c>
      <c r="D15" s="320" t="s">
        <v>64</v>
      </c>
      <c r="E15" s="323" t="s">
        <v>104</v>
      </c>
      <c r="F15" s="322">
        <v>100</v>
      </c>
      <c r="G15" s="322" t="s">
        <v>67</v>
      </c>
      <c r="H15" s="400">
        <f>H16</f>
        <v>1224.7</v>
      </c>
      <c r="I15" s="315"/>
      <c r="J15" s="316"/>
      <c r="K15" s="316"/>
      <c r="L15" s="316"/>
    </row>
    <row r="16" spans="1:12" s="317" customFormat="1" ht="27" customHeight="1" hidden="1" thickBot="1">
      <c r="A16" s="320"/>
      <c r="B16" s="324" t="s">
        <v>6</v>
      </c>
      <c r="C16" s="322">
        <v>928</v>
      </c>
      <c r="D16" s="320" t="s">
        <v>64</v>
      </c>
      <c r="E16" s="325" t="s">
        <v>104</v>
      </c>
      <c r="F16" s="322">
        <v>120</v>
      </c>
      <c r="G16" s="322"/>
      <c r="H16" s="400">
        <f>942.5+282.2</f>
        <v>1224.7</v>
      </c>
      <c r="I16" s="315"/>
      <c r="J16" s="316"/>
      <c r="K16" s="316"/>
      <c r="L16" s="316"/>
    </row>
    <row r="17" spans="1:9" s="316" customFormat="1" ht="23.25" customHeight="1" thickBot="1">
      <c r="A17" s="311" t="s">
        <v>7</v>
      </c>
      <c r="B17" s="326" t="s">
        <v>8</v>
      </c>
      <c r="C17" s="313">
        <v>928</v>
      </c>
      <c r="D17" s="314" t="s">
        <v>66</v>
      </c>
      <c r="E17" s="314"/>
      <c r="F17" s="313"/>
      <c r="G17" s="313"/>
      <c r="H17" s="398">
        <f>'ассигнов 3'!H17</f>
        <v>3279.1</v>
      </c>
      <c r="I17" s="315"/>
    </row>
    <row r="18" spans="1:9" s="316" customFormat="1" ht="28.5" customHeight="1" hidden="1" thickBot="1">
      <c r="A18" s="311" t="s">
        <v>83</v>
      </c>
      <c r="B18" s="326" t="s">
        <v>10</v>
      </c>
      <c r="C18" s="318">
        <v>928</v>
      </c>
      <c r="D18" s="319" t="s">
        <v>66</v>
      </c>
      <c r="E18" s="319" t="s">
        <v>105</v>
      </c>
      <c r="F18" s="318"/>
      <c r="G18" s="318"/>
      <c r="H18" s="399">
        <f>H19</f>
        <v>234</v>
      </c>
      <c r="I18" s="315"/>
    </row>
    <row r="19" spans="1:9" s="316" customFormat="1" ht="31.5" hidden="1">
      <c r="A19" s="320" t="s">
        <v>87</v>
      </c>
      <c r="B19" s="327" t="s">
        <v>85</v>
      </c>
      <c r="C19" s="322">
        <v>928</v>
      </c>
      <c r="D19" s="320" t="s">
        <v>66</v>
      </c>
      <c r="E19" s="323" t="s">
        <v>105</v>
      </c>
      <c r="F19" s="322">
        <v>100</v>
      </c>
      <c r="G19" s="322"/>
      <c r="H19" s="400">
        <f>H20</f>
        <v>234</v>
      </c>
      <c r="I19" s="315"/>
    </row>
    <row r="20" spans="1:9" s="316" customFormat="1" ht="30" customHeight="1" hidden="1" thickBot="1">
      <c r="A20" s="320"/>
      <c r="B20" s="324" t="s">
        <v>6</v>
      </c>
      <c r="C20" s="322">
        <v>928</v>
      </c>
      <c r="D20" s="320" t="s">
        <v>66</v>
      </c>
      <c r="E20" s="320" t="s">
        <v>105</v>
      </c>
      <c r="F20" s="322">
        <v>120</v>
      </c>
      <c r="G20" s="322"/>
      <c r="H20" s="400">
        <f>234</f>
        <v>234</v>
      </c>
      <c r="I20" s="315"/>
    </row>
    <row r="21" spans="1:14" s="316" customFormat="1" ht="27" customHeight="1" hidden="1" thickBot="1">
      <c r="A21" s="311" t="s">
        <v>9</v>
      </c>
      <c r="B21" s="326" t="s">
        <v>12</v>
      </c>
      <c r="C21" s="318">
        <v>928</v>
      </c>
      <c r="D21" s="319" t="s">
        <v>66</v>
      </c>
      <c r="E21" s="319" t="s">
        <v>107</v>
      </c>
      <c r="F21" s="318"/>
      <c r="G21" s="318"/>
      <c r="H21" s="399">
        <f>H22+H24+H26</f>
        <v>8270.3</v>
      </c>
      <c r="I21" s="315"/>
      <c r="N21" s="328"/>
    </row>
    <row r="22" spans="1:9" s="316" customFormat="1" ht="56.25" customHeight="1" hidden="1">
      <c r="A22" s="320" t="s">
        <v>11</v>
      </c>
      <c r="B22" s="327" t="s">
        <v>85</v>
      </c>
      <c r="C22" s="322">
        <v>928</v>
      </c>
      <c r="D22" s="320" t="s">
        <v>66</v>
      </c>
      <c r="E22" s="323" t="s">
        <v>107</v>
      </c>
      <c r="F22" s="322">
        <v>100</v>
      </c>
      <c r="G22" s="322"/>
      <c r="H22" s="400">
        <f>H23</f>
        <v>4490.8</v>
      </c>
      <c r="I22" s="315"/>
    </row>
    <row r="23" spans="1:9" s="316" customFormat="1" ht="28.5" customHeight="1" hidden="1">
      <c r="A23" s="320"/>
      <c r="B23" s="324" t="s">
        <v>6</v>
      </c>
      <c r="C23" s="322">
        <v>928</v>
      </c>
      <c r="D23" s="320" t="s">
        <v>66</v>
      </c>
      <c r="E23" s="325" t="s">
        <v>107</v>
      </c>
      <c r="F23" s="322">
        <v>120</v>
      </c>
      <c r="G23" s="322"/>
      <c r="H23" s="400">
        <f>603.2+182.2+3705.4</f>
        <v>4490.8</v>
      </c>
      <c r="I23" s="315"/>
    </row>
    <row r="24" spans="1:9" s="316" customFormat="1" ht="36" customHeight="1" hidden="1">
      <c r="A24" s="325" t="s">
        <v>121</v>
      </c>
      <c r="B24" s="329" t="s">
        <v>24</v>
      </c>
      <c r="C24" s="330">
        <v>928</v>
      </c>
      <c r="D24" s="325" t="s">
        <v>66</v>
      </c>
      <c r="E24" s="320" t="s">
        <v>107</v>
      </c>
      <c r="F24" s="330">
        <v>200</v>
      </c>
      <c r="G24" s="330"/>
      <c r="H24" s="401">
        <f>H25</f>
        <v>579</v>
      </c>
      <c r="I24" s="315"/>
    </row>
    <row r="25" spans="1:9" s="316" customFormat="1" ht="28.5" customHeight="1" hidden="1">
      <c r="A25" s="325"/>
      <c r="B25" s="331" t="s">
        <v>88</v>
      </c>
      <c r="C25" s="330">
        <v>928</v>
      </c>
      <c r="D25" s="325" t="s">
        <v>66</v>
      </c>
      <c r="E25" s="325" t="s">
        <v>107</v>
      </c>
      <c r="F25" s="330">
        <v>240</v>
      </c>
      <c r="G25" s="330"/>
      <c r="H25" s="402">
        <f>74.4+38.2+2.5+11.4+64.8+8.4+4.2+30+2.5+14.5+17+75.1+23.8+10+202.2</f>
        <v>579</v>
      </c>
      <c r="I25" s="315"/>
    </row>
    <row r="26" spans="1:12" s="317" customFormat="1" ht="18" customHeight="1" hidden="1">
      <c r="A26" s="325" t="s">
        <v>337</v>
      </c>
      <c r="B26" s="331" t="s">
        <v>89</v>
      </c>
      <c r="C26" s="330">
        <v>928</v>
      </c>
      <c r="D26" s="325" t="s">
        <v>66</v>
      </c>
      <c r="E26" s="325" t="s">
        <v>107</v>
      </c>
      <c r="F26" s="330">
        <v>800</v>
      </c>
      <c r="G26" s="330"/>
      <c r="H26" s="402">
        <f>H28+H27</f>
        <v>3200.5</v>
      </c>
      <c r="I26" s="315"/>
      <c r="J26" s="316"/>
      <c r="K26" s="316"/>
      <c r="L26" s="316"/>
    </row>
    <row r="27" spans="1:12" s="317" customFormat="1" ht="31.5" hidden="1">
      <c r="A27" s="332"/>
      <c r="B27" s="333" t="s">
        <v>331</v>
      </c>
      <c r="C27" s="322"/>
      <c r="D27" s="320" t="s">
        <v>66</v>
      </c>
      <c r="E27" s="320" t="s">
        <v>106</v>
      </c>
      <c r="F27" s="322">
        <v>830</v>
      </c>
      <c r="G27" s="334"/>
      <c r="H27" s="403">
        <v>3200</v>
      </c>
      <c r="I27" s="315"/>
      <c r="J27" s="316"/>
      <c r="K27" s="316"/>
      <c r="L27" s="316"/>
    </row>
    <row r="28" spans="1:13" s="317" customFormat="1" ht="16.5" customHeight="1" hidden="1" thickBot="1">
      <c r="A28" s="332"/>
      <c r="B28" s="333" t="s">
        <v>14</v>
      </c>
      <c r="C28" s="334">
        <v>928</v>
      </c>
      <c r="D28" s="332" t="s">
        <v>66</v>
      </c>
      <c r="E28" s="332" t="s">
        <v>107</v>
      </c>
      <c r="F28" s="334">
        <v>850</v>
      </c>
      <c r="G28" s="334"/>
      <c r="H28" s="403">
        <f>0.5</f>
        <v>0.5</v>
      </c>
      <c r="I28" s="315"/>
      <c r="J28" s="316"/>
      <c r="K28" s="316"/>
      <c r="L28" s="316"/>
      <c r="M28" s="316"/>
    </row>
    <row r="29" spans="1:12" s="317" customFormat="1" ht="17.25" customHeight="1" hidden="1" thickBot="1">
      <c r="A29" s="311" t="s">
        <v>84</v>
      </c>
      <c r="B29" s="326" t="s">
        <v>13</v>
      </c>
      <c r="C29" s="318">
        <v>928</v>
      </c>
      <c r="D29" s="319" t="s">
        <v>66</v>
      </c>
      <c r="E29" s="319" t="s">
        <v>106</v>
      </c>
      <c r="F29" s="318"/>
      <c r="G29" s="318"/>
      <c r="H29" s="404">
        <f>H30</f>
        <v>86</v>
      </c>
      <c r="I29" s="315"/>
      <c r="J29" s="316"/>
      <c r="K29" s="316"/>
      <c r="L29" s="316"/>
    </row>
    <row r="30" spans="1:12" s="317" customFormat="1" ht="18" customHeight="1" hidden="1">
      <c r="A30" s="320" t="s">
        <v>123</v>
      </c>
      <c r="B30" s="327" t="s">
        <v>89</v>
      </c>
      <c r="C30" s="322">
        <v>928</v>
      </c>
      <c r="D30" s="320" t="s">
        <v>66</v>
      </c>
      <c r="E30" s="320" t="s">
        <v>106</v>
      </c>
      <c r="F30" s="322">
        <v>800</v>
      </c>
      <c r="G30" s="322"/>
      <c r="H30" s="405">
        <f>H31</f>
        <v>86</v>
      </c>
      <c r="I30" s="315"/>
      <c r="J30" s="316"/>
      <c r="K30" s="316"/>
      <c r="L30" s="316"/>
    </row>
    <row r="31" spans="1:13" s="317" customFormat="1" ht="16.5" customHeight="1" hidden="1" thickBot="1">
      <c r="A31" s="325"/>
      <c r="B31" s="331" t="s">
        <v>14</v>
      </c>
      <c r="C31" s="330">
        <v>928</v>
      </c>
      <c r="D31" s="325" t="s">
        <v>66</v>
      </c>
      <c r="E31" s="325" t="s">
        <v>106</v>
      </c>
      <c r="F31" s="330">
        <v>850</v>
      </c>
      <c r="G31" s="330"/>
      <c r="H31" s="402">
        <f>84+2</f>
        <v>86</v>
      </c>
      <c r="I31" s="315"/>
      <c r="J31" s="316"/>
      <c r="K31" s="316"/>
      <c r="L31" s="316"/>
      <c r="M31" s="316"/>
    </row>
    <row r="32" spans="1:12" s="317" customFormat="1" ht="33.75" customHeight="1" thickBot="1">
      <c r="A32" s="311" t="s">
        <v>200</v>
      </c>
      <c r="B32" s="326" t="s">
        <v>16</v>
      </c>
      <c r="C32" s="318">
        <v>966</v>
      </c>
      <c r="D32" s="319" t="s">
        <v>69</v>
      </c>
      <c r="E32" s="319"/>
      <c r="F32" s="318"/>
      <c r="G32" s="318"/>
      <c r="H32" s="399">
        <f>'ассигнов 3'!H31</f>
        <v>25203.9</v>
      </c>
      <c r="I32" s="315"/>
      <c r="J32" s="316"/>
      <c r="K32" s="316"/>
      <c r="L32" s="316"/>
    </row>
    <row r="33" spans="1:12" s="317" customFormat="1" ht="33" customHeight="1" hidden="1" thickBot="1">
      <c r="A33" s="311" t="s">
        <v>17</v>
      </c>
      <c r="B33" s="326" t="s">
        <v>18</v>
      </c>
      <c r="C33" s="318">
        <v>966</v>
      </c>
      <c r="D33" s="319" t="s">
        <v>69</v>
      </c>
      <c r="E33" s="319" t="s">
        <v>108</v>
      </c>
      <c r="F33" s="318"/>
      <c r="G33" s="318"/>
      <c r="H33" s="399">
        <f>H35</f>
        <v>1224.7</v>
      </c>
      <c r="I33" s="315"/>
      <c r="J33" s="316"/>
      <c r="K33" s="316"/>
      <c r="L33" s="316"/>
    </row>
    <row r="34" spans="1:12" s="317" customFormat="1" ht="56.25" customHeight="1" hidden="1">
      <c r="A34" s="320" t="s">
        <v>19</v>
      </c>
      <c r="B34" s="327" t="s">
        <v>85</v>
      </c>
      <c r="C34" s="322">
        <v>966</v>
      </c>
      <c r="D34" s="320" t="s">
        <v>69</v>
      </c>
      <c r="E34" s="320" t="s">
        <v>108</v>
      </c>
      <c r="F34" s="322">
        <v>100</v>
      </c>
      <c r="G34" s="322"/>
      <c r="H34" s="400">
        <f>H35</f>
        <v>1224.7</v>
      </c>
      <c r="I34" s="315"/>
      <c r="J34" s="316"/>
      <c r="K34" s="316"/>
      <c r="L34" s="316"/>
    </row>
    <row r="35" spans="1:9" s="316" customFormat="1" ht="31.5" customHeight="1" hidden="1" thickBot="1">
      <c r="A35" s="325"/>
      <c r="B35" s="324" t="s">
        <v>6</v>
      </c>
      <c r="C35" s="330">
        <v>966</v>
      </c>
      <c r="D35" s="325" t="s">
        <v>69</v>
      </c>
      <c r="E35" s="320" t="s">
        <v>108</v>
      </c>
      <c r="F35" s="330">
        <v>120</v>
      </c>
      <c r="G35" s="330"/>
      <c r="H35" s="401">
        <f>942.5+282.2</f>
        <v>1224.7</v>
      </c>
      <c r="I35" s="315"/>
    </row>
    <row r="36" spans="1:9" s="316" customFormat="1" ht="21" hidden="1" thickBot="1">
      <c r="A36" s="311" t="s">
        <v>20</v>
      </c>
      <c r="B36" s="326" t="s">
        <v>21</v>
      </c>
      <c r="C36" s="318">
        <v>966</v>
      </c>
      <c r="D36" s="319" t="s">
        <v>69</v>
      </c>
      <c r="E36" s="319" t="s">
        <v>109</v>
      </c>
      <c r="F36" s="318"/>
      <c r="G36" s="318"/>
      <c r="H36" s="399">
        <f>H37+H39+H41</f>
        <v>19749.5</v>
      </c>
      <c r="I36" s="315"/>
    </row>
    <row r="37" spans="1:9" s="316" customFormat="1" ht="31.5" hidden="1">
      <c r="A37" s="325" t="s">
        <v>22</v>
      </c>
      <c r="B37" s="335" t="s">
        <v>85</v>
      </c>
      <c r="C37" s="336">
        <v>966</v>
      </c>
      <c r="D37" s="337" t="s">
        <v>69</v>
      </c>
      <c r="E37" s="338" t="s">
        <v>109</v>
      </c>
      <c r="F37" s="336">
        <v>100</v>
      </c>
      <c r="G37" s="336"/>
      <c r="H37" s="406">
        <f>H38</f>
        <v>17828.4</v>
      </c>
      <c r="I37" s="315"/>
    </row>
    <row r="38" spans="1:14" s="316" customFormat="1" ht="27" customHeight="1" hidden="1">
      <c r="A38" s="325"/>
      <c r="B38" s="324" t="s">
        <v>6</v>
      </c>
      <c r="C38" s="330">
        <v>966</v>
      </c>
      <c r="D38" s="325" t="s">
        <v>69</v>
      </c>
      <c r="E38" s="325" t="s">
        <v>109</v>
      </c>
      <c r="F38" s="330">
        <v>120</v>
      </c>
      <c r="G38" s="330"/>
      <c r="H38" s="401">
        <f>35.9+23.5+13647.4+4121.6</f>
        <v>17828.4</v>
      </c>
      <c r="I38" s="315"/>
      <c r="M38" s="316">
        <v>35.9</v>
      </c>
      <c r="N38" s="316">
        <v>23.5</v>
      </c>
    </row>
    <row r="39" spans="1:9" s="316" customFormat="1" ht="27" customHeight="1" hidden="1">
      <c r="A39" s="325" t="s">
        <v>23</v>
      </c>
      <c r="B39" s="339" t="s">
        <v>24</v>
      </c>
      <c r="C39" s="330">
        <v>966</v>
      </c>
      <c r="D39" s="325" t="s">
        <v>69</v>
      </c>
      <c r="E39" s="325" t="s">
        <v>109</v>
      </c>
      <c r="F39" s="330">
        <v>200</v>
      </c>
      <c r="G39" s="330"/>
      <c r="H39" s="401">
        <f>H40</f>
        <v>1917.1</v>
      </c>
      <c r="I39" s="315"/>
    </row>
    <row r="40" spans="1:16" s="316" customFormat="1" ht="28.5" customHeight="1" hidden="1">
      <c r="A40" s="325"/>
      <c r="B40" s="331" t="s">
        <v>88</v>
      </c>
      <c r="C40" s="330">
        <v>966</v>
      </c>
      <c r="D40" s="325" t="s">
        <v>69</v>
      </c>
      <c r="E40" s="325" t="s">
        <v>109</v>
      </c>
      <c r="F40" s="330">
        <v>240</v>
      </c>
      <c r="G40" s="330"/>
      <c r="H40" s="401">
        <f>92.9+90+276+311.8+360+45.4+17+7.1+90.8+8.5+2+115.6+67.5+152.4+38.3+1.9+4.2+31.8+0.9+43+130+30</f>
        <v>1917.1</v>
      </c>
      <c r="I40" s="315"/>
      <c r="M40" s="316">
        <v>-100</v>
      </c>
      <c r="N40" s="316">
        <v>152.4</v>
      </c>
      <c r="O40" s="316">
        <v>67.5</v>
      </c>
      <c r="P40" s="316">
        <v>115.6</v>
      </c>
    </row>
    <row r="41" spans="1:12" s="317" customFormat="1" ht="18" customHeight="1" hidden="1">
      <c r="A41" s="325" t="s">
        <v>129</v>
      </c>
      <c r="B41" s="331" t="s">
        <v>89</v>
      </c>
      <c r="C41" s="330">
        <v>966</v>
      </c>
      <c r="D41" s="325" t="s">
        <v>69</v>
      </c>
      <c r="E41" s="325" t="s">
        <v>109</v>
      </c>
      <c r="F41" s="330">
        <v>800</v>
      </c>
      <c r="G41" s="330"/>
      <c r="H41" s="401">
        <f>H43+H42</f>
        <v>4</v>
      </c>
      <c r="I41" s="315">
        <v>165.8</v>
      </c>
      <c r="J41" s="316"/>
      <c r="K41" s="316"/>
      <c r="L41" s="316"/>
    </row>
    <row r="42" spans="1:12" s="317" customFormat="1" ht="31.5" hidden="1">
      <c r="A42" s="337"/>
      <c r="B42" s="333" t="s">
        <v>331</v>
      </c>
      <c r="C42" s="334"/>
      <c r="D42" s="325" t="s">
        <v>69</v>
      </c>
      <c r="E42" s="325" t="s">
        <v>109</v>
      </c>
      <c r="F42" s="334">
        <v>830</v>
      </c>
      <c r="G42" s="334"/>
      <c r="H42" s="407">
        <f>12+23.8-35.8</f>
        <v>0</v>
      </c>
      <c r="I42" s="315"/>
      <c r="J42" s="316"/>
      <c r="K42" s="316"/>
      <c r="L42" s="316"/>
    </row>
    <row r="43" spans="1:12" s="317" customFormat="1" ht="19.5" customHeight="1" hidden="1" thickBot="1">
      <c r="A43" s="332"/>
      <c r="B43" s="333" t="s">
        <v>14</v>
      </c>
      <c r="C43" s="334">
        <v>966</v>
      </c>
      <c r="D43" s="332" t="s">
        <v>69</v>
      </c>
      <c r="E43" s="332" t="s">
        <v>109</v>
      </c>
      <c r="F43" s="334">
        <v>850</v>
      </c>
      <c r="G43" s="334"/>
      <c r="H43" s="407">
        <f>2+2</f>
        <v>4</v>
      </c>
      <c r="I43" s="315"/>
      <c r="J43" s="316"/>
      <c r="K43" s="316"/>
      <c r="L43" s="316"/>
    </row>
    <row r="44" spans="1:9" s="316" customFormat="1" ht="54.75" customHeight="1" hidden="1" thickBot="1">
      <c r="A44" s="311" t="s">
        <v>131</v>
      </c>
      <c r="B44" s="340" t="s">
        <v>319</v>
      </c>
      <c r="C44" s="318"/>
      <c r="D44" s="319" t="s">
        <v>69</v>
      </c>
      <c r="E44" s="319" t="s">
        <v>134</v>
      </c>
      <c r="F44" s="318"/>
      <c r="G44" s="318"/>
      <c r="H44" s="399">
        <f>H45</f>
        <v>7.2</v>
      </c>
      <c r="I44" s="315"/>
    </row>
    <row r="45" spans="1:9" s="316" customFormat="1" ht="28.5" customHeight="1" hidden="1">
      <c r="A45" s="337" t="s">
        <v>132</v>
      </c>
      <c r="B45" s="341" t="s">
        <v>24</v>
      </c>
      <c r="C45" s="336">
        <v>966</v>
      </c>
      <c r="D45" s="337" t="s">
        <v>69</v>
      </c>
      <c r="E45" s="337" t="s">
        <v>134</v>
      </c>
      <c r="F45" s="336">
        <v>200</v>
      </c>
      <c r="G45" s="336"/>
      <c r="H45" s="406">
        <f>H46</f>
        <v>7.2</v>
      </c>
      <c r="I45" s="315"/>
    </row>
    <row r="46" spans="1:9" s="316" customFormat="1" ht="33" customHeight="1" hidden="1" thickBot="1">
      <c r="A46" s="325"/>
      <c r="B46" s="331" t="s">
        <v>88</v>
      </c>
      <c r="C46" s="330">
        <v>966</v>
      </c>
      <c r="D46" s="325" t="s">
        <v>69</v>
      </c>
      <c r="E46" s="325" t="s">
        <v>134</v>
      </c>
      <c r="F46" s="330">
        <v>240</v>
      </c>
      <c r="G46" s="330"/>
      <c r="H46" s="401">
        <v>7.2</v>
      </c>
      <c r="I46" s="315"/>
    </row>
    <row r="47" spans="1:9" s="316" customFormat="1" ht="52.5" customHeight="1" hidden="1" thickBot="1">
      <c r="A47" s="311" t="s">
        <v>80</v>
      </c>
      <c r="B47" s="342" t="s">
        <v>318</v>
      </c>
      <c r="C47" s="318"/>
      <c r="D47" s="319" t="s">
        <v>69</v>
      </c>
      <c r="E47" s="319" t="s">
        <v>135</v>
      </c>
      <c r="F47" s="318"/>
      <c r="G47" s="318"/>
      <c r="H47" s="399">
        <f>H48+H50</f>
        <v>4157.7</v>
      </c>
      <c r="I47" s="315"/>
    </row>
    <row r="48" spans="1:14" s="316" customFormat="1" ht="54.75" customHeight="1" hidden="1">
      <c r="A48" s="320" t="s">
        <v>81</v>
      </c>
      <c r="B48" s="327" t="s">
        <v>85</v>
      </c>
      <c r="C48" s="322">
        <v>966</v>
      </c>
      <c r="D48" s="320" t="s">
        <v>69</v>
      </c>
      <c r="E48" s="320" t="s">
        <v>135</v>
      </c>
      <c r="F48" s="322">
        <v>100</v>
      </c>
      <c r="G48" s="322"/>
      <c r="H48" s="400">
        <f>H49</f>
        <v>3829.8</v>
      </c>
      <c r="I48" s="315"/>
      <c r="N48" s="328"/>
    </row>
    <row r="49" spans="1:9" s="316" customFormat="1" ht="36" customHeight="1" hidden="1">
      <c r="A49" s="325"/>
      <c r="B49" s="324" t="s">
        <v>6</v>
      </c>
      <c r="C49" s="330">
        <v>966</v>
      </c>
      <c r="D49" s="320" t="s">
        <v>69</v>
      </c>
      <c r="E49" s="320" t="s">
        <v>135</v>
      </c>
      <c r="F49" s="330">
        <v>120</v>
      </c>
      <c r="G49" s="330"/>
      <c r="H49" s="401">
        <f>2940.6+888+1.2</f>
        <v>3829.8</v>
      </c>
      <c r="I49" s="315"/>
    </row>
    <row r="50" spans="1:9" s="316" customFormat="1" ht="22.5" customHeight="1" hidden="1">
      <c r="A50" s="320" t="s">
        <v>133</v>
      </c>
      <c r="B50" s="339" t="s">
        <v>24</v>
      </c>
      <c r="C50" s="330"/>
      <c r="D50" s="325" t="s">
        <v>69</v>
      </c>
      <c r="E50" s="320" t="s">
        <v>135</v>
      </c>
      <c r="F50" s="330">
        <v>200</v>
      </c>
      <c r="G50" s="330"/>
      <c r="H50" s="401">
        <f>H51</f>
        <v>327.9</v>
      </c>
      <c r="I50" s="315"/>
    </row>
    <row r="51" spans="1:9" s="316" customFormat="1" ht="21" customHeight="1" hidden="1">
      <c r="A51" s="320"/>
      <c r="B51" s="331" t="s">
        <v>88</v>
      </c>
      <c r="C51" s="330">
        <v>966</v>
      </c>
      <c r="D51" s="325" t="s">
        <v>69</v>
      </c>
      <c r="E51" s="320" t="s">
        <v>135</v>
      </c>
      <c r="F51" s="330">
        <v>240</v>
      </c>
      <c r="G51" s="330"/>
      <c r="H51" s="401">
        <f>327.9</f>
        <v>327.9</v>
      </c>
      <c r="I51" s="315"/>
    </row>
    <row r="52" spans="1:9" s="316" customFormat="1" ht="15.75" customHeight="1" thickBot="1">
      <c r="A52" s="311" t="s">
        <v>396</v>
      </c>
      <c r="B52" s="326" t="str">
        <f>'ассигнов 3'!B48</f>
        <v>Обеспечение проведения выборов и референдумов</v>
      </c>
      <c r="C52" s="318">
        <f>'ассигнов 3'!C48</f>
        <v>966</v>
      </c>
      <c r="D52" s="319" t="str">
        <f>'ассигнов 3'!D48</f>
        <v>0107</v>
      </c>
      <c r="E52" s="319">
        <f>'ассигнов 3'!E48</f>
        <v>0</v>
      </c>
      <c r="F52" s="318">
        <f>'ассигнов 3'!F48</f>
        <v>0</v>
      </c>
      <c r="G52" s="318">
        <f>'ассигнов 3'!G48</f>
        <v>0</v>
      </c>
      <c r="H52" s="399">
        <f>'ассигнов 3'!H48</f>
        <v>5263.8</v>
      </c>
      <c r="I52" s="315"/>
    </row>
    <row r="53" spans="1:12" s="317" customFormat="1" ht="21" customHeight="1" hidden="1" thickBot="1">
      <c r="A53" s="343" t="s">
        <v>79</v>
      </c>
      <c r="B53" s="344" t="s">
        <v>349</v>
      </c>
      <c r="C53" s="318">
        <v>966</v>
      </c>
      <c r="D53" s="319" t="s">
        <v>346</v>
      </c>
      <c r="E53" s="319" t="s">
        <v>347</v>
      </c>
      <c r="F53" s="318"/>
      <c r="G53" s="318"/>
      <c r="H53" s="399">
        <f>H54+H56</f>
        <v>3420</v>
      </c>
      <c r="I53" s="315"/>
      <c r="J53" s="316"/>
      <c r="K53" s="316"/>
      <c r="L53" s="316"/>
    </row>
    <row r="54" spans="1:12" s="317" customFormat="1" ht="21" customHeight="1" hidden="1" thickBot="1">
      <c r="A54" s="320" t="s">
        <v>27</v>
      </c>
      <c r="B54" s="327" t="s">
        <v>85</v>
      </c>
      <c r="C54" s="322">
        <v>966</v>
      </c>
      <c r="D54" s="320" t="s">
        <v>346</v>
      </c>
      <c r="E54" s="338" t="s">
        <v>347</v>
      </c>
      <c r="F54" s="322">
        <v>100</v>
      </c>
      <c r="G54" s="322"/>
      <c r="H54" s="400">
        <f>H55</f>
        <v>2420.5</v>
      </c>
      <c r="I54" s="315"/>
      <c r="J54" s="316"/>
      <c r="K54" s="316"/>
      <c r="L54" s="316"/>
    </row>
    <row r="55" spans="1:12" s="317" customFormat="1" ht="18.75" customHeight="1" hidden="1" thickBot="1">
      <c r="A55" s="325"/>
      <c r="B55" s="324" t="s">
        <v>6</v>
      </c>
      <c r="C55" s="330">
        <v>966</v>
      </c>
      <c r="D55" s="320" t="s">
        <v>346</v>
      </c>
      <c r="E55" s="338" t="s">
        <v>347</v>
      </c>
      <c r="F55" s="330">
        <v>120</v>
      </c>
      <c r="G55" s="330"/>
      <c r="H55" s="401">
        <v>2420.5</v>
      </c>
      <c r="I55" s="315"/>
      <c r="J55" s="316" t="s">
        <v>144</v>
      </c>
      <c r="K55" s="316"/>
      <c r="L55" s="316"/>
    </row>
    <row r="56" spans="1:12" s="317" customFormat="1" ht="18.75" customHeight="1" hidden="1" thickBot="1">
      <c r="A56" s="320" t="s">
        <v>366</v>
      </c>
      <c r="B56" s="339" t="s">
        <v>24</v>
      </c>
      <c r="C56" s="330"/>
      <c r="D56" s="320" t="s">
        <v>346</v>
      </c>
      <c r="E56" s="338" t="s">
        <v>347</v>
      </c>
      <c r="F56" s="330">
        <v>200</v>
      </c>
      <c r="G56" s="330"/>
      <c r="H56" s="401">
        <f>H57</f>
        <v>999.5</v>
      </c>
      <c r="I56" s="315"/>
      <c r="J56" s="316"/>
      <c r="K56" s="316"/>
      <c r="L56" s="316"/>
    </row>
    <row r="57" spans="1:12" s="317" customFormat="1" ht="18.75" customHeight="1" hidden="1" thickBot="1">
      <c r="A57" s="325"/>
      <c r="B57" s="331" t="s">
        <v>88</v>
      </c>
      <c r="C57" s="330">
        <v>966</v>
      </c>
      <c r="D57" s="320" t="s">
        <v>346</v>
      </c>
      <c r="E57" s="338" t="s">
        <v>347</v>
      </c>
      <c r="F57" s="330">
        <v>240</v>
      </c>
      <c r="G57" s="330"/>
      <c r="H57" s="401">
        <v>999.5</v>
      </c>
      <c r="I57" s="315"/>
      <c r="J57" s="316" t="s">
        <v>144</v>
      </c>
      <c r="K57" s="316"/>
      <c r="L57" s="316"/>
    </row>
    <row r="58" spans="1:12" s="317" customFormat="1" ht="18.75" customHeight="1" hidden="1" thickBot="1">
      <c r="A58" s="343" t="s">
        <v>351</v>
      </c>
      <c r="B58" s="344" t="s">
        <v>350</v>
      </c>
      <c r="C58" s="318">
        <v>966</v>
      </c>
      <c r="D58" s="319" t="s">
        <v>346</v>
      </c>
      <c r="E58" s="319" t="s">
        <v>348</v>
      </c>
      <c r="F58" s="318"/>
      <c r="G58" s="318"/>
      <c r="H58" s="399">
        <f>H59</f>
        <v>4127.8</v>
      </c>
      <c r="I58" s="315"/>
      <c r="J58" s="316"/>
      <c r="K58" s="316"/>
      <c r="L58" s="316"/>
    </row>
    <row r="59" spans="1:12" s="317" customFormat="1" ht="18.75" customHeight="1" hidden="1" thickBot="1">
      <c r="A59" s="320" t="s">
        <v>352</v>
      </c>
      <c r="B59" s="327" t="s">
        <v>85</v>
      </c>
      <c r="C59" s="322">
        <v>966</v>
      </c>
      <c r="D59" s="320" t="s">
        <v>346</v>
      </c>
      <c r="E59" s="338" t="s">
        <v>348</v>
      </c>
      <c r="F59" s="322">
        <v>100</v>
      </c>
      <c r="G59" s="322"/>
      <c r="H59" s="400">
        <f>H60</f>
        <v>4127.8</v>
      </c>
      <c r="I59" s="315"/>
      <c r="J59" s="316"/>
      <c r="K59" s="316"/>
      <c r="L59" s="316"/>
    </row>
    <row r="60" spans="1:12" s="317" customFormat="1" ht="18" customHeight="1" hidden="1" thickBot="1">
      <c r="A60" s="325"/>
      <c r="B60" s="324" t="s">
        <v>6</v>
      </c>
      <c r="C60" s="330">
        <v>966</v>
      </c>
      <c r="D60" s="320" t="s">
        <v>346</v>
      </c>
      <c r="E60" s="338" t="s">
        <v>348</v>
      </c>
      <c r="F60" s="330">
        <v>120</v>
      </c>
      <c r="G60" s="330"/>
      <c r="H60" s="401">
        <v>4127.8</v>
      </c>
      <c r="I60" s="315"/>
      <c r="J60" s="316" t="s">
        <v>144</v>
      </c>
      <c r="K60" s="316"/>
      <c r="L60" s="316"/>
    </row>
    <row r="61" spans="1:12" s="317" customFormat="1" ht="13.5" customHeight="1" thickBot="1">
      <c r="A61" s="311" t="s">
        <v>397</v>
      </c>
      <c r="B61" s="326" t="s">
        <v>555</v>
      </c>
      <c r="C61" s="318">
        <v>966</v>
      </c>
      <c r="D61" s="319" t="s">
        <v>70</v>
      </c>
      <c r="E61" s="319"/>
      <c r="F61" s="318"/>
      <c r="G61" s="318"/>
      <c r="H61" s="399">
        <f>'ассигнов 3'!H60</f>
        <v>10</v>
      </c>
      <c r="I61" s="315"/>
      <c r="J61" s="316"/>
      <c r="K61" s="316"/>
      <c r="L61" s="316"/>
    </row>
    <row r="62" spans="1:12" s="317" customFormat="1" ht="21" customHeight="1" hidden="1" thickBot="1">
      <c r="A62" s="311" t="s">
        <v>30</v>
      </c>
      <c r="B62" s="344" t="s">
        <v>26</v>
      </c>
      <c r="C62" s="318">
        <v>966</v>
      </c>
      <c r="D62" s="319" t="s">
        <v>70</v>
      </c>
      <c r="E62" s="319" t="s">
        <v>110</v>
      </c>
      <c r="F62" s="318"/>
      <c r="G62" s="318"/>
      <c r="H62" s="399">
        <f>H63</f>
        <v>50</v>
      </c>
      <c r="I62" s="315"/>
      <c r="J62" s="316"/>
      <c r="K62" s="316"/>
      <c r="L62" s="316"/>
    </row>
    <row r="63" spans="1:12" s="317" customFormat="1" ht="24" customHeight="1" hidden="1">
      <c r="A63" s="320" t="s">
        <v>31</v>
      </c>
      <c r="B63" s="345" t="s">
        <v>89</v>
      </c>
      <c r="C63" s="322">
        <v>966</v>
      </c>
      <c r="D63" s="320" t="s">
        <v>70</v>
      </c>
      <c r="E63" s="338" t="s">
        <v>110</v>
      </c>
      <c r="F63" s="322">
        <v>800</v>
      </c>
      <c r="G63" s="322"/>
      <c r="H63" s="400">
        <f>H64</f>
        <v>50</v>
      </c>
      <c r="I63" s="315"/>
      <c r="J63" s="316"/>
      <c r="K63" s="316"/>
      <c r="L63" s="316"/>
    </row>
    <row r="64" spans="1:12" s="317" customFormat="1" ht="18.75" customHeight="1" hidden="1" thickBot="1">
      <c r="A64" s="325"/>
      <c r="B64" s="331" t="s">
        <v>28</v>
      </c>
      <c r="C64" s="330">
        <v>966</v>
      </c>
      <c r="D64" s="325" t="s">
        <v>70</v>
      </c>
      <c r="E64" s="325" t="s">
        <v>110</v>
      </c>
      <c r="F64" s="330">
        <v>870</v>
      </c>
      <c r="G64" s="330"/>
      <c r="H64" s="401">
        <v>50</v>
      </c>
      <c r="I64" s="315"/>
      <c r="J64" s="316" t="s">
        <v>144</v>
      </c>
      <c r="K64" s="316"/>
      <c r="L64" s="316"/>
    </row>
    <row r="65" spans="1:12" s="317" customFormat="1" ht="15" customHeight="1" thickBot="1">
      <c r="A65" s="311" t="s">
        <v>472</v>
      </c>
      <c r="B65" s="326" t="s">
        <v>13</v>
      </c>
      <c r="C65" s="318">
        <v>966</v>
      </c>
      <c r="D65" s="319" t="s">
        <v>68</v>
      </c>
      <c r="E65" s="319"/>
      <c r="F65" s="318"/>
      <c r="G65" s="318"/>
      <c r="H65" s="399">
        <f>'ассигнов 3'!H64</f>
        <v>5843.6</v>
      </c>
      <c r="I65" s="315"/>
      <c r="J65" s="316"/>
      <c r="K65" s="316"/>
      <c r="L65" s="316"/>
    </row>
    <row r="66" spans="1:12" s="76" customFormat="1" ht="31.5" hidden="1" thickBot="1">
      <c r="A66" s="34" t="s">
        <v>353</v>
      </c>
      <c r="B66" s="35" t="s">
        <v>597</v>
      </c>
      <c r="C66" s="36">
        <v>966</v>
      </c>
      <c r="D66" s="37" t="s">
        <v>68</v>
      </c>
      <c r="E66" s="37" t="s">
        <v>259</v>
      </c>
      <c r="F66" s="36"/>
      <c r="G66" s="36"/>
      <c r="H66" s="225">
        <f>H67</f>
        <v>220</v>
      </c>
      <c r="I66" s="89"/>
      <c r="J66"/>
      <c r="K66"/>
      <c r="L66"/>
    </row>
    <row r="67" spans="1:12" s="76" customFormat="1" ht="29.25" customHeight="1" hidden="1">
      <c r="A67" s="15" t="s">
        <v>354</v>
      </c>
      <c r="B67" s="31" t="s">
        <v>24</v>
      </c>
      <c r="C67" s="21">
        <v>966</v>
      </c>
      <c r="D67" s="15" t="s">
        <v>68</v>
      </c>
      <c r="E67" s="101" t="s">
        <v>259</v>
      </c>
      <c r="F67" s="21">
        <v>200</v>
      </c>
      <c r="G67" s="21"/>
      <c r="H67" s="226">
        <f>H68</f>
        <v>220</v>
      </c>
      <c r="I67" s="89"/>
      <c r="J67"/>
      <c r="K67"/>
      <c r="L67"/>
    </row>
    <row r="68" spans="1:12" s="76" customFormat="1" ht="30" customHeight="1" hidden="1" thickBot="1">
      <c r="A68" s="15"/>
      <c r="B68" s="5" t="s">
        <v>88</v>
      </c>
      <c r="C68" s="21">
        <v>966</v>
      </c>
      <c r="D68" s="15" t="s">
        <v>68</v>
      </c>
      <c r="E68" s="72" t="s">
        <v>259</v>
      </c>
      <c r="F68" s="21">
        <v>240</v>
      </c>
      <c r="G68" s="21"/>
      <c r="H68" s="226">
        <v>220</v>
      </c>
      <c r="I68" s="89"/>
      <c r="J68"/>
      <c r="K68"/>
      <c r="L68"/>
    </row>
    <row r="69" spans="1:8" ht="42" hidden="1" thickBot="1">
      <c r="A69" s="34" t="s">
        <v>355</v>
      </c>
      <c r="B69" s="35" t="s">
        <v>598</v>
      </c>
      <c r="C69" s="36">
        <v>966</v>
      </c>
      <c r="D69" s="37" t="s">
        <v>68</v>
      </c>
      <c r="E69" s="37" t="s">
        <v>260</v>
      </c>
      <c r="F69" s="36"/>
      <c r="G69" s="36"/>
      <c r="H69" s="225">
        <f>H70</f>
        <v>100</v>
      </c>
    </row>
    <row r="70" spans="1:8" ht="30" customHeight="1" hidden="1">
      <c r="A70" s="15" t="s">
        <v>356</v>
      </c>
      <c r="B70" s="41" t="s">
        <v>24</v>
      </c>
      <c r="C70" s="27">
        <v>966</v>
      </c>
      <c r="D70" s="8" t="s">
        <v>68</v>
      </c>
      <c r="E70" s="40" t="s">
        <v>260</v>
      </c>
      <c r="F70" s="27">
        <v>200</v>
      </c>
      <c r="G70" s="27"/>
      <c r="H70" s="227">
        <f>H71</f>
        <v>100</v>
      </c>
    </row>
    <row r="71" spans="1:12" s="76" customFormat="1" ht="21" hidden="1" thickBot="1">
      <c r="A71" s="15"/>
      <c r="B71" s="6" t="s">
        <v>88</v>
      </c>
      <c r="C71" s="39">
        <v>966</v>
      </c>
      <c r="D71" s="40" t="s">
        <v>68</v>
      </c>
      <c r="E71" s="42" t="s">
        <v>260</v>
      </c>
      <c r="F71" s="39">
        <v>240</v>
      </c>
      <c r="G71" s="39"/>
      <c r="H71" s="236">
        <v>100</v>
      </c>
      <c r="I71" s="89"/>
      <c r="J71"/>
      <c r="K71"/>
      <c r="L71"/>
    </row>
    <row r="72" spans="1:12" s="76" customFormat="1" ht="31.5" hidden="1" thickBot="1">
      <c r="A72" s="136" t="s">
        <v>357</v>
      </c>
      <c r="B72" s="137" t="s">
        <v>298</v>
      </c>
      <c r="C72" s="36">
        <v>966</v>
      </c>
      <c r="D72" s="37" t="s">
        <v>68</v>
      </c>
      <c r="E72" s="37" t="s">
        <v>299</v>
      </c>
      <c r="F72" s="36"/>
      <c r="G72" s="36"/>
      <c r="H72" s="225">
        <f>H73</f>
        <v>50</v>
      </c>
      <c r="I72" s="89"/>
      <c r="J72"/>
      <c r="K72"/>
      <c r="L72"/>
    </row>
    <row r="73" spans="1:12" s="76" customFormat="1" ht="12" hidden="1">
      <c r="A73" s="15" t="s">
        <v>358</v>
      </c>
      <c r="B73" s="31" t="s">
        <v>24</v>
      </c>
      <c r="C73" s="21">
        <v>966</v>
      </c>
      <c r="D73" s="15" t="s">
        <v>68</v>
      </c>
      <c r="E73" s="78" t="s">
        <v>299</v>
      </c>
      <c r="F73" s="21">
        <v>200</v>
      </c>
      <c r="G73" s="21"/>
      <c r="H73" s="226">
        <f>H74</f>
        <v>50</v>
      </c>
      <c r="I73" s="89"/>
      <c r="J73"/>
      <c r="K73"/>
      <c r="L73"/>
    </row>
    <row r="74" spans="1:12" s="76" customFormat="1" ht="21" hidden="1" thickBot="1">
      <c r="A74" s="15"/>
      <c r="B74" s="5" t="s">
        <v>88</v>
      </c>
      <c r="C74" s="21">
        <v>966</v>
      </c>
      <c r="D74" s="15" t="s">
        <v>68</v>
      </c>
      <c r="E74" s="78" t="s">
        <v>299</v>
      </c>
      <c r="F74" s="21">
        <v>240</v>
      </c>
      <c r="G74" s="21"/>
      <c r="H74" s="231">
        <v>50</v>
      </c>
      <c r="I74" s="89"/>
      <c r="J74"/>
      <c r="K74"/>
      <c r="L74"/>
    </row>
    <row r="75" spans="1:12" s="76" customFormat="1" ht="69.75" customHeight="1" hidden="1" thickBot="1">
      <c r="A75" s="34" t="s">
        <v>359</v>
      </c>
      <c r="B75" s="35" t="s">
        <v>599</v>
      </c>
      <c r="C75" s="36">
        <v>966</v>
      </c>
      <c r="D75" s="37" t="s">
        <v>68</v>
      </c>
      <c r="E75" s="37" t="s">
        <v>300</v>
      </c>
      <c r="F75" s="36"/>
      <c r="G75" s="36"/>
      <c r="H75" s="225">
        <f>H76</f>
        <v>50</v>
      </c>
      <c r="I75" s="89"/>
      <c r="J75"/>
      <c r="K75"/>
      <c r="L75"/>
    </row>
    <row r="76" spans="1:12" s="76" customFormat="1" ht="31.5" customHeight="1" hidden="1">
      <c r="A76" s="15" t="s">
        <v>360</v>
      </c>
      <c r="B76" s="31" t="s">
        <v>24</v>
      </c>
      <c r="C76" s="21">
        <v>966</v>
      </c>
      <c r="D76" s="15" t="s">
        <v>68</v>
      </c>
      <c r="E76" s="78" t="s">
        <v>300</v>
      </c>
      <c r="F76" s="21">
        <v>200</v>
      </c>
      <c r="G76" s="21"/>
      <c r="H76" s="226">
        <f>H77</f>
        <v>50</v>
      </c>
      <c r="I76" s="89"/>
      <c r="J76"/>
      <c r="K76"/>
      <c r="L76"/>
    </row>
    <row r="77" spans="1:12" s="76" customFormat="1" ht="30" customHeight="1" hidden="1" thickBot="1">
      <c r="A77" s="15"/>
      <c r="B77" s="5" t="s">
        <v>88</v>
      </c>
      <c r="C77" s="21">
        <v>966</v>
      </c>
      <c r="D77" s="15" t="s">
        <v>68</v>
      </c>
      <c r="E77" s="78" t="s">
        <v>300</v>
      </c>
      <c r="F77" s="21">
        <v>240</v>
      </c>
      <c r="G77" s="21"/>
      <c r="H77" s="231">
        <v>50</v>
      </c>
      <c r="I77" s="89"/>
      <c r="J77"/>
      <c r="K77"/>
      <c r="L77"/>
    </row>
    <row r="78" spans="1:12" s="76" customFormat="1" ht="66" customHeight="1" hidden="1" thickBot="1">
      <c r="A78" s="34" t="s">
        <v>361</v>
      </c>
      <c r="B78" s="35" t="s">
        <v>596</v>
      </c>
      <c r="C78" s="36">
        <v>966</v>
      </c>
      <c r="D78" s="37" t="s">
        <v>68</v>
      </c>
      <c r="E78" s="37" t="s">
        <v>301</v>
      </c>
      <c r="F78" s="36"/>
      <c r="G78" s="36"/>
      <c r="H78" s="225">
        <f>H79</f>
        <v>50</v>
      </c>
      <c r="I78" s="89"/>
      <c r="J78"/>
      <c r="K78"/>
      <c r="L78"/>
    </row>
    <row r="79" spans="1:12" s="76" customFormat="1" ht="32.25" customHeight="1" hidden="1">
      <c r="A79" s="15" t="s">
        <v>362</v>
      </c>
      <c r="B79" s="138" t="s">
        <v>24</v>
      </c>
      <c r="C79" s="21">
        <v>966</v>
      </c>
      <c r="D79" s="15" t="s">
        <v>68</v>
      </c>
      <c r="E79" s="78" t="s">
        <v>301</v>
      </c>
      <c r="F79" s="21">
        <v>200</v>
      </c>
      <c r="G79" s="21"/>
      <c r="H79" s="226">
        <f>H80</f>
        <v>50</v>
      </c>
      <c r="I79" s="89"/>
      <c r="J79"/>
      <c r="K79"/>
      <c r="L79"/>
    </row>
    <row r="80" spans="1:12" s="76" customFormat="1" ht="28.5" customHeight="1" hidden="1" thickBot="1">
      <c r="A80" s="17"/>
      <c r="B80" s="6" t="s">
        <v>88</v>
      </c>
      <c r="C80" s="23">
        <v>966</v>
      </c>
      <c r="D80" s="17" t="s">
        <v>68</v>
      </c>
      <c r="E80" s="42" t="s">
        <v>301</v>
      </c>
      <c r="F80" s="23">
        <v>240</v>
      </c>
      <c r="G80" s="23"/>
      <c r="H80" s="236">
        <v>50</v>
      </c>
      <c r="I80" s="89"/>
      <c r="J80"/>
      <c r="K80"/>
      <c r="L80"/>
    </row>
    <row r="81" spans="1:13" s="76" customFormat="1" ht="27" customHeight="1" hidden="1" thickBot="1">
      <c r="A81" s="34" t="s">
        <v>365</v>
      </c>
      <c r="B81" s="35" t="s">
        <v>148</v>
      </c>
      <c r="C81" s="36"/>
      <c r="D81" s="37" t="s">
        <v>68</v>
      </c>
      <c r="E81" s="37" t="s">
        <v>143</v>
      </c>
      <c r="F81" s="36"/>
      <c r="G81" s="139"/>
      <c r="H81" s="225">
        <f>H82+H87</f>
        <v>4473.1</v>
      </c>
      <c r="I81" s="89"/>
      <c r="J81"/>
      <c r="K81"/>
      <c r="L81"/>
      <c r="M81" s="103"/>
    </row>
    <row r="82" spans="1:12" s="76" customFormat="1" ht="61.5" customHeight="1" hidden="1">
      <c r="A82" s="15" t="s">
        <v>363</v>
      </c>
      <c r="B82" s="4" t="s">
        <v>85</v>
      </c>
      <c r="C82" s="21"/>
      <c r="D82" s="15" t="s">
        <v>68</v>
      </c>
      <c r="E82" s="8" t="s">
        <v>143</v>
      </c>
      <c r="F82" s="21">
        <v>100</v>
      </c>
      <c r="G82" s="21"/>
      <c r="H82" s="226">
        <f>H83</f>
        <v>3873</v>
      </c>
      <c r="I82" s="89"/>
      <c r="J82"/>
      <c r="K82"/>
      <c r="L82"/>
    </row>
    <row r="83" spans="1:12" s="76" customFormat="1" ht="21" hidden="1">
      <c r="A83" s="16"/>
      <c r="B83" s="5" t="s">
        <v>145</v>
      </c>
      <c r="C83" s="22"/>
      <c r="D83" s="16" t="s">
        <v>68</v>
      </c>
      <c r="E83" s="1" t="s">
        <v>143</v>
      </c>
      <c r="F83" s="22">
        <v>110</v>
      </c>
      <c r="G83" s="22"/>
      <c r="H83" s="228">
        <f>2974.6+898.4</f>
        <v>3873</v>
      </c>
      <c r="I83" s="89"/>
      <c r="J83"/>
      <c r="K83"/>
      <c r="L83"/>
    </row>
    <row r="84" spans="1:12" s="76" customFormat="1" ht="21" hidden="1">
      <c r="A84" s="16"/>
      <c r="B84" s="5" t="s">
        <v>142</v>
      </c>
      <c r="C84" s="22"/>
      <c r="D84" s="16" t="s">
        <v>68</v>
      </c>
      <c r="E84" s="1" t="s">
        <v>143</v>
      </c>
      <c r="F84" s="22">
        <v>111</v>
      </c>
      <c r="G84" s="22"/>
      <c r="H84" s="228">
        <v>2743.8</v>
      </c>
      <c r="I84" s="89"/>
      <c r="J84"/>
      <c r="K84"/>
      <c r="L84"/>
    </row>
    <row r="85" spans="1:12" s="76" customFormat="1" ht="12" hidden="1">
      <c r="A85" s="16"/>
      <c r="B85" s="5" t="s">
        <v>232</v>
      </c>
      <c r="C85" s="22"/>
      <c r="D85" s="16" t="s">
        <v>68</v>
      </c>
      <c r="E85" s="1" t="s">
        <v>143</v>
      </c>
      <c r="F85" s="22">
        <v>112</v>
      </c>
      <c r="G85" s="22"/>
      <c r="H85" s="228">
        <v>6.6</v>
      </c>
      <c r="I85" s="89"/>
      <c r="J85"/>
      <c r="K85"/>
      <c r="L85"/>
    </row>
    <row r="86" spans="1:12" s="76" customFormat="1" ht="31.5" hidden="1">
      <c r="A86" s="16"/>
      <c r="B86" s="5" t="s">
        <v>146</v>
      </c>
      <c r="C86" s="22"/>
      <c r="D86" s="16" t="s">
        <v>68</v>
      </c>
      <c r="E86" s="1" t="s">
        <v>143</v>
      </c>
      <c r="F86" s="22">
        <v>119</v>
      </c>
      <c r="G86" s="22"/>
      <c r="H86" s="228">
        <v>836.9</v>
      </c>
      <c r="I86" s="89"/>
      <c r="J86"/>
      <c r="K86"/>
      <c r="L86"/>
    </row>
    <row r="87" spans="1:14" s="76" customFormat="1" ht="29.25" customHeight="1" hidden="1">
      <c r="A87" s="40" t="s">
        <v>364</v>
      </c>
      <c r="B87" s="38" t="s">
        <v>24</v>
      </c>
      <c r="C87" s="39">
        <v>966</v>
      </c>
      <c r="D87" s="40" t="s">
        <v>68</v>
      </c>
      <c r="E87" s="52" t="s">
        <v>143</v>
      </c>
      <c r="F87" s="39">
        <v>200</v>
      </c>
      <c r="G87" s="39"/>
      <c r="H87" s="230">
        <f>H88</f>
        <v>600.1</v>
      </c>
      <c r="I87" s="89"/>
      <c r="J87"/>
      <c r="K87"/>
      <c r="L87"/>
      <c r="M87" s="76">
        <v>7.2</v>
      </c>
      <c r="N87" s="76">
        <v>6.6</v>
      </c>
    </row>
    <row r="88" spans="1:12" s="76" customFormat="1" ht="34.5" customHeight="1" hidden="1" thickBot="1">
      <c r="A88" s="42"/>
      <c r="B88" s="6" t="s">
        <v>88</v>
      </c>
      <c r="C88" s="43">
        <v>966</v>
      </c>
      <c r="D88" s="42" t="s">
        <v>68</v>
      </c>
      <c r="E88" s="53" t="s">
        <v>143</v>
      </c>
      <c r="F88" s="43">
        <v>240</v>
      </c>
      <c r="G88" s="43"/>
      <c r="H88" s="232">
        <f>6.6+96+147.3+7.2+343</f>
        <v>600.1</v>
      </c>
      <c r="I88" s="89"/>
      <c r="J88"/>
      <c r="K88"/>
      <c r="L88"/>
    </row>
    <row r="89" spans="1:12" s="76" customFormat="1" ht="36" customHeight="1" hidden="1" thickBot="1">
      <c r="A89" s="65" t="s">
        <v>32</v>
      </c>
      <c r="B89" s="66" t="s">
        <v>33</v>
      </c>
      <c r="C89" s="67">
        <v>966</v>
      </c>
      <c r="D89" s="68" t="s">
        <v>71</v>
      </c>
      <c r="E89" s="68"/>
      <c r="F89" s="67"/>
      <c r="G89" s="67"/>
      <c r="H89" s="233">
        <v>0</v>
      </c>
      <c r="I89" s="89"/>
      <c r="J89"/>
      <c r="K89"/>
      <c r="L89"/>
    </row>
    <row r="90" spans="1:8" ht="21" hidden="1" thickBot="1">
      <c r="A90" s="61" t="s">
        <v>34</v>
      </c>
      <c r="B90" s="62" t="s">
        <v>35</v>
      </c>
      <c r="C90" s="63">
        <v>966</v>
      </c>
      <c r="D90" s="64" t="s">
        <v>72</v>
      </c>
      <c r="E90" s="64"/>
      <c r="F90" s="63"/>
      <c r="G90" s="63"/>
      <c r="H90" s="229">
        <v>0</v>
      </c>
    </row>
    <row r="91" spans="1:8" ht="52.5" hidden="1" thickBot="1">
      <c r="A91" s="34" t="s">
        <v>100</v>
      </c>
      <c r="B91" s="35" t="s">
        <v>101</v>
      </c>
      <c r="C91" s="36">
        <v>966</v>
      </c>
      <c r="D91" s="37" t="s">
        <v>72</v>
      </c>
      <c r="E91" s="37" t="s">
        <v>111</v>
      </c>
      <c r="F91" s="36"/>
      <c r="G91" s="36"/>
      <c r="H91" s="225">
        <f>H92</f>
        <v>0</v>
      </c>
    </row>
    <row r="92" spans="1:8" ht="30.75" customHeight="1" hidden="1">
      <c r="A92" s="15" t="s">
        <v>102</v>
      </c>
      <c r="B92" s="31" t="s">
        <v>24</v>
      </c>
      <c r="C92" s="21">
        <v>966</v>
      </c>
      <c r="D92" s="15" t="s">
        <v>72</v>
      </c>
      <c r="E92" s="8" t="s">
        <v>111</v>
      </c>
      <c r="F92" s="21">
        <v>200</v>
      </c>
      <c r="G92" s="21"/>
      <c r="H92" s="226">
        <f>H93</f>
        <v>0</v>
      </c>
    </row>
    <row r="93" spans="1:8" ht="27" customHeight="1" hidden="1">
      <c r="A93" s="15"/>
      <c r="B93" s="5" t="s">
        <v>88</v>
      </c>
      <c r="C93" s="21">
        <v>966</v>
      </c>
      <c r="D93" s="15" t="s">
        <v>72</v>
      </c>
      <c r="E93" s="8" t="s">
        <v>111</v>
      </c>
      <c r="F93" s="21">
        <v>240</v>
      </c>
      <c r="G93" s="21"/>
      <c r="H93" s="226">
        <v>0</v>
      </c>
    </row>
    <row r="94" spans="1:12" s="76" customFormat="1" ht="12.75" thickBot="1">
      <c r="A94" s="474" t="s">
        <v>130</v>
      </c>
      <c r="B94" s="475" t="s">
        <v>272</v>
      </c>
      <c r="C94" s="410">
        <v>966</v>
      </c>
      <c r="D94" s="408" t="s">
        <v>273</v>
      </c>
      <c r="E94" s="408"/>
      <c r="F94" s="410"/>
      <c r="G94" s="410"/>
      <c r="H94" s="476">
        <f>H95+H101</f>
        <v>177.5</v>
      </c>
      <c r="I94" s="89"/>
      <c r="J94"/>
      <c r="K94"/>
      <c r="L94"/>
    </row>
    <row r="95" spans="1:9" s="316" customFormat="1" ht="15.75" customHeight="1" thickBot="1">
      <c r="A95" s="311" t="s">
        <v>15</v>
      </c>
      <c r="B95" s="326" t="s">
        <v>274</v>
      </c>
      <c r="C95" s="318">
        <v>966</v>
      </c>
      <c r="D95" s="319" t="s">
        <v>270</v>
      </c>
      <c r="E95" s="319"/>
      <c r="F95" s="318"/>
      <c r="G95" s="318"/>
      <c r="H95" s="399">
        <f>'ассигнов 3'!H79</f>
        <v>136.5</v>
      </c>
      <c r="I95" s="315"/>
    </row>
    <row r="96" spans="1:9" s="316" customFormat="1" ht="42" hidden="1" thickBot="1">
      <c r="A96" s="311" t="s">
        <v>94</v>
      </c>
      <c r="B96" s="346" t="s">
        <v>330</v>
      </c>
      <c r="C96" s="318">
        <v>966</v>
      </c>
      <c r="D96" s="319" t="s">
        <v>270</v>
      </c>
      <c r="E96" s="319" t="s">
        <v>295</v>
      </c>
      <c r="F96" s="318"/>
      <c r="G96" s="318"/>
      <c r="H96" s="399">
        <f>'ассигнов 3'!H80</f>
        <v>136.5</v>
      </c>
      <c r="I96" s="315"/>
    </row>
    <row r="97" spans="1:9" s="316" customFormat="1" ht="64.5" customHeight="1" hidden="1">
      <c r="A97" s="320" t="s">
        <v>95</v>
      </c>
      <c r="B97" s="347" t="s">
        <v>334</v>
      </c>
      <c r="C97" s="322">
        <v>966</v>
      </c>
      <c r="D97" s="320" t="s">
        <v>270</v>
      </c>
      <c r="E97" s="320" t="s">
        <v>295</v>
      </c>
      <c r="F97" s="322">
        <v>100</v>
      </c>
      <c r="G97" s="322"/>
      <c r="H97" s="399">
        <f>'ассигнов 3'!H81</f>
        <v>136.5</v>
      </c>
      <c r="I97" s="315"/>
    </row>
    <row r="98" spans="1:9" s="316" customFormat="1" ht="21" hidden="1" thickBot="1">
      <c r="A98" s="320"/>
      <c r="B98" s="339" t="s">
        <v>145</v>
      </c>
      <c r="C98" s="322">
        <v>966</v>
      </c>
      <c r="D98" s="320" t="s">
        <v>270</v>
      </c>
      <c r="E98" s="320" t="s">
        <v>295</v>
      </c>
      <c r="F98" s="322">
        <v>110</v>
      </c>
      <c r="G98" s="322"/>
      <c r="H98" s="399">
        <f>'ассигнов 3'!H82</f>
        <v>136.5</v>
      </c>
      <c r="I98" s="315"/>
    </row>
    <row r="99" spans="1:9" s="316" customFormat="1" ht="21" hidden="1" thickBot="1">
      <c r="A99" s="320" t="s">
        <v>333</v>
      </c>
      <c r="B99" s="339" t="s">
        <v>335</v>
      </c>
      <c r="C99" s="322">
        <v>966</v>
      </c>
      <c r="D99" s="320" t="s">
        <v>270</v>
      </c>
      <c r="E99" s="320" t="s">
        <v>295</v>
      </c>
      <c r="F99" s="322">
        <v>800</v>
      </c>
      <c r="G99" s="322"/>
      <c r="H99" s="399" t="e">
        <f>'ассигнов 3'!#REF!</f>
        <v>#REF!</v>
      </c>
      <c r="I99" s="315"/>
    </row>
    <row r="100" spans="1:9" s="316" customFormat="1" ht="41.25" customHeight="1" hidden="1" thickBot="1">
      <c r="A100" s="337"/>
      <c r="B100" s="348" t="s">
        <v>325</v>
      </c>
      <c r="C100" s="336">
        <v>966</v>
      </c>
      <c r="D100" s="337" t="s">
        <v>270</v>
      </c>
      <c r="E100" s="337" t="s">
        <v>295</v>
      </c>
      <c r="F100" s="336">
        <v>810</v>
      </c>
      <c r="G100" s="336"/>
      <c r="H100" s="399" t="e">
        <f>'ассигнов 3'!#REF!</f>
        <v>#REF!</v>
      </c>
      <c r="I100" s="315"/>
    </row>
    <row r="101" spans="1:9" s="316" customFormat="1" ht="12.75" thickBot="1">
      <c r="A101" s="311" t="s">
        <v>29</v>
      </c>
      <c r="B101" s="326" t="s">
        <v>324</v>
      </c>
      <c r="C101" s="318">
        <v>966</v>
      </c>
      <c r="D101" s="319" t="s">
        <v>271</v>
      </c>
      <c r="E101" s="319"/>
      <c r="F101" s="318"/>
      <c r="G101" s="318"/>
      <c r="H101" s="399">
        <f>Ведом2!H80</f>
        <v>41</v>
      </c>
      <c r="I101" s="315"/>
    </row>
    <row r="102" spans="1:8" ht="81" customHeight="1" hidden="1" thickBot="1">
      <c r="A102" s="34" t="s">
        <v>276</v>
      </c>
      <c r="B102" s="35" t="s">
        <v>600</v>
      </c>
      <c r="C102" s="36">
        <v>966</v>
      </c>
      <c r="D102" s="37" t="s">
        <v>271</v>
      </c>
      <c r="E102" s="37" t="s">
        <v>261</v>
      </c>
      <c r="F102" s="36"/>
      <c r="G102" s="36"/>
      <c r="H102" s="225">
        <f>H103</f>
        <v>50</v>
      </c>
    </row>
    <row r="103" spans="1:8" ht="30" customHeight="1" hidden="1">
      <c r="A103" s="15" t="s">
        <v>277</v>
      </c>
      <c r="B103" s="31" t="s">
        <v>24</v>
      </c>
      <c r="C103" s="21">
        <v>966</v>
      </c>
      <c r="D103" s="15" t="s">
        <v>271</v>
      </c>
      <c r="E103" s="40" t="s">
        <v>261</v>
      </c>
      <c r="F103" s="21">
        <v>200</v>
      </c>
      <c r="G103" s="21"/>
      <c r="H103" s="226">
        <f>H104</f>
        <v>50</v>
      </c>
    </row>
    <row r="104" spans="1:8" ht="31.5" customHeight="1" hidden="1" thickBot="1">
      <c r="A104" s="15"/>
      <c r="B104" s="5" t="s">
        <v>88</v>
      </c>
      <c r="C104" s="21">
        <v>966</v>
      </c>
      <c r="D104" s="15" t="s">
        <v>271</v>
      </c>
      <c r="E104" s="72" t="s">
        <v>261</v>
      </c>
      <c r="F104" s="21">
        <v>240</v>
      </c>
      <c r="G104" s="21"/>
      <c r="H104" s="227">
        <v>50</v>
      </c>
    </row>
    <row r="105" spans="1:8" ht="12.75" thickBot="1">
      <c r="A105" s="429" t="s">
        <v>32</v>
      </c>
      <c r="B105" s="430" t="s">
        <v>36</v>
      </c>
      <c r="C105" s="431">
        <v>966</v>
      </c>
      <c r="D105" s="432" t="s">
        <v>73</v>
      </c>
      <c r="E105" s="432"/>
      <c r="F105" s="431"/>
      <c r="G105" s="431"/>
      <c r="H105" s="433">
        <f>Ведом2!H84</f>
        <v>84589.9</v>
      </c>
    </row>
    <row r="106" spans="1:9" s="316" customFormat="1" ht="14.25" customHeight="1" thickBot="1">
      <c r="A106" s="311" t="s">
        <v>34</v>
      </c>
      <c r="B106" s="326" t="s">
        <v>37</v>
      </c>
      <c r="C106" s="318">
        <v>966</v>
      </c>
      <c r="D106" s="319" t="s">
        <v>74</v>
      </c>
      <c r="E106" s="319"/>
      <c r="F106" s="318"/>
      <c r="G106" s="318"/>
      <c r="H106" s="399">
        <f>Ведом2!H85</f>
        <v>84589.9</v>
      </c>
      <c r="I106" s="315"/>
    </row>
    <row r="107" spans="1:8" ht="48.75" customHeight="1" hidden="1" thickBot="1">
      <c r="A107" s="34" t="s">
        <v>38</v>
      </c>
      <c r="B107" s="35" t="s">
        <v>601</v>
      </c>
      <c r="C107" s="36">
        <v>966</v>
      </c>
      <c r="D107" s="37" t="s">
        <v>74</v>
      </c>
      <c r="E107" s="37" t="s">
        <v>262</v>
      </c>
      <c r="F107" s="36"/>
      <c r="G107" s="36"/>
      <c r="H107" s="225">
        <f>H108</f>
        <v>10366.6</v>
      </c>
    </row>
    <row r="108" spans="1:8" ht="30" customHeight="1" hidden="1" thickBot="1">
      <c r="A108" s="15" t="s">
        <v>39</v>
      </c>
      <c r="B108" s="44" t="s">
        <v>24</v>
      </c>
      <c r="C108" s="45">
        <v>966</v>
      </c>
      <c r="D108" s="46" t="s">
        <v>74</v>
      </c>
      <c r="E108" s="102" t="s">
        <v>262</v>
      </c>
      <c r="F108" s="45">
        <v>200</v>
      </c>
      <c r="G108" s="45"/>
      <c r="H108" s="235">
        <f>H109</f>
        <v>10366.6</v>
      </c>
    </row>
    <row r="109" spans="1:10" ht="28.5" customHeight="1" hidden="1" thickBot="1">
      <c r="A109" s="15"/>
      <c r="B109" s="5" t="s">
        <v>88</v>
      </c>
      <c r="C109" s="45">
        <v>966</v>
      </c>
      <c r="D109" s="46" t="s">
        <v>74</v>
      </c>
      <c r="E109" s="102" t="s">
        <v>262</v>
      </c>
      <c r="F109" s="45">
        <v>240</v>
      </c>
      <c r="G109" s="45"/>
      <c r="H109" s="235">
        <f>10366.6</f>
        <v>10366.6</v>
      </c>
      <c r="J109">
        <v>-500</v>
      </c>
    </row>
    <row r="110" spans="1:10" ht="5.25" customHeight="1" hidden="1" thickBot="1">
      <c r="A110" s="15"/>
      <c r="B110" s="33" t="s">
        <v>117</v>
      </c>
      <c r="C110" s="45">
        <v>966</v>
      </c>
      <c r="D110" s="46" t="s">
        <v>74</v>
      </c>
      <c r="E110" s="100" t="s">
        <v>262</v>
      </c>
      <c r="F110" s="45">
        <v>244</v>
      </c>
      <c r="G110" s="45"/>
      <c r="H110" s="235">
        <v>5715.9</v>
      </c>
      <c r="J110" t="s">
        <v>141</v>
      </c>
    </row>
    <row r="111" spans="1:8" ht="38.25" customHeight="1" hidden="1" thickBot="1">
      <c r="A111" s="34" t="s">
        <v>231</v>
      </c>
      <c r="B111" s="35" t="s">
        <v>602</v>
      </c>
      <c r="C111" s="36">
        <v>966</v>
      </c>
      <c r="D111" s="37" t="s">
        <v>74</v>
      </c>
      <c r="E111" s="37" t="s">
        <v>263</v>
      </c>
      <c r="F111" s="36"/>
      <c r="G111" s="36"/>
      <c r="H111" s="225">
        <f>H112</f>
        <v>9627.9</v>
      </c>
    </row>
    <row r="112" spans="1:8" ht="27" customHeight="1" hidden="1">
      <c r="A112" s="15" t="s">
        <v>278</v>
      </c>
      <c r="B112" s="31" t="s">
        <v>24</v>
      </c>
      <c r="C112" s="21">
        <v>966</v>
      </c>
      <c r="D112" s="15" t="s">
        <v>74</v>
      </c>
      <c r="E112" s="78" t="s">
        <v>263</v>
      </c>
      <c r="F112" s="21">
        <v>200</v>
      </c>
      <c r="G112" s="21"/>
      <c r="H112" s="226">
        <f>H113</f>
        <v>9627.9</v>
      </c>
    </row>
    <row r="113" spans="1:10" ht="26.25" customHeight="1" hidden="1" thickBot="1">
      <c r="A113" s="15"/>
      <c r="B113" s="5" t="s">
        <v>88</v>
      </c>
      <c r="C113" s="21">
        <v>966</v>
      </c>
      <c r="D113" s="15" t="s">
        <v>74</v>
      </c>
      <c r="E113" s="78" t="s">
        <v>263</v>
      </c>
      <c r="F113" s="21">
        <v>240</v>
      </c>
      <c r="G113" s="21"/>
      <c r="H113" s="226">
        <f>9627.9</f>
        <v>9627.9</v>
      </c>
      <c r="J113">
        <v>-500</v>
      </c>
    </row>
    <row r="114" spans="1:10" ht="21" hidden="1" thickBot="1">
      <c r="A114" s="15"/>
      <c r="B114" s="33" t="s">
        <v>117</v>
      </c>
      <c r="C114" s="21">
        <v>966</v>
      </c>
      <c r="D114" s="15" t="s">
        <v>74</v>
      </c>
      <c r="E114" s="99" t="s">
        <v>263</v>
      </c>
      <c r="F114" s="21">
        <v>244</v>
      </c>
      <c r="G114" s="21"/>
      <c r="H114" s="226">
        <v>3240</v>
      </c>
      <c r="J114" t="s">
        <v>141</v>
      </c>
    </row>
    <row r="115" spans="1:8" ht="39" customHeight="1" hidden="1" thickBot="1">
      <c r="A115" s="34" t="s">
        <v>279</v>
      </c>
      <c r="B115" s="35" t="s">
        <v>603</v>
      </c>
      <c r="C115" s="36">
        <v>966</v>
      </c>
      <c r="D115" s="37" t="s">
        <v>74</v>
      </c>
      <c r="E115" s="37" t="s">
        <v>264</v>
      </c>
      <c r="F115" s="36"/>
      <c r="G115" s="36"/>
      <c r="H115" s="225">
        <f>H116</f>
        <v>16119.2</v>
      </c>
    </row>
    <row r="116" spans="1:8" ht="25.5" customHeight="1" hidden="1">
      <c r="A116" s="15" t="s">
        <v>280</v>
      </c>
      <c r="B116" s="47" t="s">
        <v>24</v>
      </c>
      <c r="C116" s="21">
        <v>966</v>
      </c>
      <c r="D116" s="15" t="s">
        <v>74</v>
      </c>
      <c r="E116" s="78" t="s">
        <v>264</v>
      </c>
      <c r="F116" s="21">
        <v>200</v>
      </c>
      <c r="G116" s="21"/>
      <c r="H116" s="226">
        <f>H117</f>
        <v>16119.2</v>
      </c>
    </row>
    <row r="117" spans="1:10" ht="32.25" customHeight="1" hidden="1" thickBot="1">
      <c r="A117" s="15"/>
      <c r="B117" s="5" t="s">
        <v>88</v>
      </c>
      <c r="C117" s="21">
        <v>966</v>
      </c>
      <c r="D117" s="15" t="s">
        <v>74</v>
      </c>
      <c r="E117" s="78" t="s">
        <v>264</v>
      </c>
      <c r="F117" s="21">
        <v>240</v>
      </c>
      <c r="G117" s="21"/>
      <c r="H117" s="226">
        <v>16119.2</v>
      </c>
      <c r="J117">
        <f>-700-1729</f>
        <v>-2429</v>
      </c>
    </row>
    <row r="118" spans="1:8" ht="42" hidden="1" thickBot="1">
      <c r="A118" s="34" t="s">
        <v>281</v>
      </c>
      <c r="B118" s="35" t="s">
        <v>604</v>
      </c>
      <c r="C118" s="36">
        <v>966</v>
      </c>
      <c r="D118" s="37" t="s">
        <v>74</v>
      </c>
      <c r="E118" s="37" t="s">
        <v>344</v>
      </c>
      <c r="F118" s="36"/>
      <c r="G118" s="36"/>
      <c r="H118" s="225">
        <f>H119</f>
        <v>2979.3</v>
      </c>
    </row>
    <row r="119" spans="1:8" ht="25.5" customHeight="1" hidden="1">
      <c r="A119" s="15" t="s">
        <v>282</v>
      </c>
      <c r="B119" s="47" t="s">
        <v>24</v>
      </c>
      <c r="C119" s="21">
        <v>966</v>
      </c>
      <c r="D119" s="15" t="s">
        <v>74</v>
      </c>
      <c r="E119" s="78" t="s">
        <v>344</v>
      </c>
      <c r="F119" s="21">
        <v>200</v>
      </c>
      <c r="G119" s="21"/>
      <c r="H119" s="226">
        <f>H120</f>
        <v>2979.3</v>
      </c>
    </row>
    <row r="120" spans="1:10" ht="32.25" customHeight="1" hidden="1" thickBot="1">
      <c r="A120" s="15"/>
      <c r="B120" s="5" t="s">
        <v>88</v>
      </c>
      <c r="C120" s="21">
        <v>966</v>
      </c>
      <c r="D120" s="15" t="s">
        <v>74</v>
      </c>
      <c r="E120" s="78" t="s">
        <v>344</v>
      </c>
      <c r="F120" s="21">
        <v>240</v>
      </c>
      <c r="G120" s="21"/>
      <c r="H120" s="226">
        <v>2979.3</v>
      </c>
      <c r="J120">
        <f>-700-1729</f>
        <v>-2429</v>
      </c>
    </row>
    <row r="121" spans="1:8" ht="31.5" hidden="1" thickBot="1">
      <c r="A121" s="34" t="s">
        <v>338</v>
      </c>
      <c r="B121" s="35" t="s">
        <v>605</v>
      </c>
      <c r="C121" s="36">
        <v>966</v>
      </c>
      <c r="D121" s="37" t="s">
        <v>74</v>
      </c>
      <c r="E121" s="37" t="s">
        <v>345</v>
      </c>
      <c r="F121" s="36"/>
      <c r="G121" s="36"/>
      <c r="H121" s="225">
        <f>H122</f>
        <v>966</v>
      </c>
    </row>
    <row r="122" spans="1:8" ht="25.5" customHeight="1" hidden="1">
      <c r="A122" s="15" t="s">
        <v>339</v>
      </c>
      <c r="B122" s="47" t="s">
        <v>24</v>
      </c>
      <c r="C122" s="21">
        <v>966</v>
      </c>
      <c r="D122" s="15" t="s">
        <v>74</v>
      </c>
      <c r="E122" s="78" t="s">
        <v>345</v>
      </c>
      <c r="F122" s="21">
        <v>200</v>
      </c>
      <c r="G122" s="21"/>
      <c r="H122" s="226">
        <f>H123</f>
        <v>966</v>
      </c>
    </row>
    <row r="123" spans="1:10" ht="32.25" customHeight="1" hidden="1" thickBot="1">
      <c r="A123" s="15"/>
      <c r="B123" s="6" t="s">
        <v>88</v>
      </c>
      <c r="C123" s="39">
        <v>966</v>
      </c>
      <c r="D123" s="40" t="s">
        <v>74</v>
      </c>
      <c r="E123" s="40" t="s">
        <v>345</v>
      </c>
      <c r="F123" s="39">
        <v>240</v>
      </c>
      <c r="G123" s="39"/>
      <c r="H123" s="230">
        <v>966</v>
      </c>
      <c r="J123">
        <f>-700-1729</f>
        <v>-2429</v>
      </c>
    </row>
    <row r="124" spans="1:8" ht="25.5" customHeight="1" hidden="1" thickBot="1">
      <c r="A124" s="136" t="s">
        <v>340</v>
      </c>
      <c r="B124" s="137" t="s">
        <v>147</v>
      </c>
      <c r="C124" s="36"/>
      <c r="D124" s="37" t="s">
        <v>74</v>
      </c>
      <c r="E124" s="37" t="s">
        <v>265</v>
      </c>
      <c r="F124" s="36"/>
      <c r="G124" s="36"/>
      <c r="H124" s="225">
        <f>H125+H127+H129</f>
        <v>15948.6</v>
      </c>
    </row>
    <row r="125" spans="1:8" ht="31.5" hidden="1">
      <c r="A125" s="15" t="s">
        <v>341</v>
      </c>
      <c r="B125" s="4" t="s">
        <v>85</v>
      </c>
      <c r="C125" s="21"/>
      <c r="D125" s="15" t="s">
        <v>74</v>
      </c>
      <c r="E125" s="78" t="s">
        <v>265</v>
      </c>
      <c r="F125" s="21">
        <v>100</v>
      </c>
      <c r="G125" s="21"/>
      <c r="H125" s="226">
        <f>H126</f>
        <v>11757.9</v>
      </c>
    </row>
    <row r="126" spans="1:8" ht="21" hidden="1">
      <c r="A126" s="16"/>
      <c r="B126" s="5" t="s">
        <v>145</v>
      </c>
      <c r="C126" s="22"/>
      <c r="D126" s="16" t="s">
        <v>74</v>
      </c>
      <c r="E126" s="72" t="s">
        <v>265</v>
      </c>
      <c r="F126" s="22">
        <v>110</v>
      </c>
      <c r="G126" s="22"/>
      <c r="H126" s="228">
        <f>9030.6+2727.3</f>
        <v>11757.9</v>
      </c>
    </row>
    <row r="127" spans="1:8" ht="29.25" customHeight="1" hidden="1">
      <c r="A127" s="16" t="s">
        <v>342</v>
      </c>
      <c r="B127" s="5" t="s">
        <v>24</v>
      </c>
      <c r="C127" s="22"/>
      <c r="D127" s="16" t="s">
        <v>74</v>
      </c>
      <c r="E127" s="72" t="s">
        <v>265</v>
      </c>
      <c r="F127" s="22">
        <v>200</v>
      </c>
      <c r="G127" s="22"/>
      <c r="H127" s="228">
        <f>H128</f>
        <v>4190.7</v>
      </c>
    </row>
    <row r="128" spans="1:8" ht="31.5" customHeight="1" hidden="1">
      <c r="A128" s="16"/>
      <c r="B128" s="5" t="s">
        <v>88</v>
      </c>
      <c r="C128" s="22"/>
      <c r="D128" s="16" t="s">
        <v>74</v>
      </c>
      <c r="E128" s="72" t="s">
        <v>265</v>
      </c>
      <c r="F128" s="22">
        <v>240</v>
      </c>
      <c r="G128" s="22"/>
      <c r="H128" s="228">
        <f>605.7+3385.2+142.1+53+0.5+4.2</f>
        <v>4190.7</v>
      </c>
    </row>
    <row r="129" spans="1:8" ht="18.75" customHeight="1" hidden="1">
      <c r="A129" s="16" t="s">
        <v>343</v>
      </c>
      <c r="B129" s="5" t="s">
        <v>89</v>
      </c>
      <c r="C129" s="22">
        <v>928</v>
      </c>
      <c r="D129" s="16" t="s">
        <v>74</v>
      </c>
      <c r="E129" s="1" t="s">
        <v>265</v>
      </c>
      <c r="F129" s="22">
        <v>800</v>
      </c>
      <c r="G129" s="22"/>
      <c r="H129" s="228">
        <f>H130</f>
        <v>0</v>
      </c>
    </row>
    <row r="130" spans="1:8" ht="18" customHeight="1" hidden="1" thickBot="1">
      <c r="A130" s="17"/>
      <c r="B130" s="91" t="s">
        <v>14</v>
      </c>
      <c r="C130" s="23">
        <v>928</v>
      </c>
      <c r="D130" s="17" t="s">
        <v>74</v>
      </c>
      <c r="E130" s="53" t="s">
        <v>265</v>
      </c>
      <c r="F130" s="23">
        <v>850</v>
      </c>
      <c r="G130" s="23"/>
      <c r="H130" s="232">
        <v>0</v>
      </c>
    </row>
    <row r="131" spans="1:10" ht="16.5" customHeight="1" thickBot="1">
      <c r="A131" s="434" t="s">
        <v>189</v>
      </c>
      <c r="B131" s="430" t="s">
        <v>40</v>
      </c>
      <c r="C131" s="431">
        <v>966</v>
      </c>
      <c r="D131" s="432" t="s">
        <v>75</v>
      </c>
      <c r="E131" s="432"/>
      <c r="F131" s="431"/>
      <c r="G131" s="431"/>
      <c r="H131" s="433">
        <f>Ведом2!H105</f>
        <v>1313.2</v>
      </c>
      <c r="I131" s="89">
        <v>500.3</v>
      </c>
      <c r="J131" t="s">
        <v>141</v>
      </c>
    </row>
    <row r="132" spans="1:9" s="316" customFormat="1" ht="12.75" thickBot="1">
      <c r="A132" s="311" t="s">
        <v>93</v>
      </c>
      <c r="B132" s="326" t="s">
        <v>322</v>
      </c>
      <c r="C132" s="318">
        <v>966</v>
      </c>
      <c r="D132" s="319" t="s">
        <v>76</v>
      </c>
      <c r="E132" s="319"/>
      <c r="F132" s="318"/>
      <c r="G132" s="318"/>
      <c r="H132" s="399">
        <f>Ведом2!H106</f>
        <v>160</v>
      </c>
      <c r="I132" s="315"/>
    </row>
    <row r="133" spans="1:9" s="316" customFormat="1" ht="52.5" hidden="1" thickBot="1">
      <c r="A133" s="311" t="s">
        <v>42</v>
      </c>
      <c r="B133" s="326" t="s">
        <v>607</v>
      </c>
      <c r="C133" s="318">
        <v>966</v>
      </c>
      <c r="D133" s="319" t="s">
        <v>76</v>
      </c>
      <c r="E133" s="319" t="s">
        <v>266</v>
      </c>
      <c r="F133" s="318"/>
      <c r="G133" s="318"/>
      <c r="H133" s="399">
        <f>H134</f>
        <v>100</v>
      </c>
      <c r="I133" s="315"/>
    </row>
    <row r="134" spans="1:9" s="316" customFormat="1" ht="26.25" customHeight="1" hidden="1">
      <c r="A134" s="320" t="s">
        <v>43</v>
      </c>
      <c r="B134" s="349" t="s">
        <v>24</v>
      </c>
      <c r="C134" s="322">
        <v>966</v>
      </c>
      <c r="D134" s="320" t="s">
        <v>76</v>
      </c>
      <c r="E134" s="320" t="s">
        <v>266</v>
      </c>
      <c r="F134" s="322">
        <v>200</v>
      </c>
      <c r="G134" s="322"/>
      <c r="H134" s="400">
        <f>H135</f>
        <v>100</v>
      </c>
      <c r="I134" s="315"/>
    </row>
    <row r="135" spans="1:9" s="316" customFormat="1" ht="32.25" customHeight="1" hidden="1" thickBot="1">
      <c r="A135" s="320"/>
      <c r="B135" s="331" t="s">
        <v>88</v>
      </c>
      <c r="C135" s="322">
        <v>966</v>
      </c>
      <c r="D135" s="320" t="s">
        <v>76</v>
      </c>
      <c r="E135" s="320" t="s">
        <v>266</v>
      </c>
      <c r="F135" s="322">
        <v>240</v>
      </c>
      <c r="G135" s="322"/>
      <c r="H135" s="400">
        <v>100</v>
      </c>
      <c r="I135" s="315"/>
    </row>
    <row r="136" spans="1:9" s="316" customFormat="1" ht="31.5" hidden="1" thickBot="1">
      <c r="A136" s="311" t="s">
        <v>370</v>
      </c>
      <c r="B136" s="326" t="s">
        <v>606</v>
      </c>
      <c r="C136" s="318">
        <v>966</v>
      </c>
      <c r="D136" s="319" t="s">
        <v>297</v>
      </c>
      <c r="E136" s="319" t="s">
        <v>296</v>
      </c>
      <c r="F136" s="318"/>
      <c r="G136" s="318"/>
      <c r="H136" s="399">
        <f>H137</f>
        <v>366.5</v>
      </c>
      <c r="I136" s="315"/>
    </row>
    <row r="137" spans="1:9" s="316" customFormat="1" ht="30" customHeight="1" hidden="1" thickBot="1">
      <c r="A137" s="320" t="s">
        <v>371</v>
      </c>
      <c r="B137" s="329" t="s">
        <v>24</v>
      </c>
      <c r="C137" s="322">
        <v>966</v>
      </c>
      <c r="D137" s="320" t="s">
        <v>297</v>
      </c>
      <c r="E137" s="319" t="s">
        <v>296</v>
      </c>
      <c r="F137" s="322">
        <v>200</v>
      </c>
      <c r="G137" s="322"/>
      <c r="H137" s="400">
        <f>H138</f>
        <v>366.5</v>
      </c>
      <c r="I137" s="315"/>
    </row>
    <row r="138" spans="1:9" s="316" customFormat="1" ht="27" customHeight="1" hidden="1" thickBot="1">
      <c r="A138" s="320"/>
      <c r="B138" s="331" t="s">
        <v>88</v>
      </c>
      <c r="C138" s="322">
        <v>966</v>
      </c>
      <c r="D138" s="320" t="s">
        <v>297</v>
      </c>
      <c r="E138" s="319" t="s">
        <v>296</v>
      </c>
      <c r="F138" s="322">
        <v>240</v>
      </c>
      <c r="G138" s="322"/>
      <c r="H138" s="400">
        <v>366.5</v>
      </c>
      <c r="I138" s="315"/>
    </row>
    <row r="139" spans="1:9" s="316" customFormat="1" ht="13.5" customHeight="1" thickBot="1">
      <c r="A139" s="311" t="s">
        <v>275</v>
      </c>
      <c r="B139" s="326" t="s">
        <v>380</v>
      </c>
      <c r="C139" s="318">
        <v>966</v>
      </c>
      <c r="D139" s="319" t="s">
        <v>368</v>
      </c>
      <c r="E139" s="319"/>
      <c r="F139" s="318"/>
      <c r="G139" s="318"/>
      <c r="H139" s="399">
        <f>Ведом2!H110</f>
        <v>1153.2</v>
      </c>
      <c r="I139" s="315"/>
    </row>
    <row r="140" spans="1:8" ht="42" hidden="1" thickBot="1">
      <c r="A140" s="34" t="s">
        <v>372</v>
      </c>
      <c r="B140" s="35" t="s">
        <v>608</v>
      </c>
      <c r="C140" s="36">
        <v>966</v>
      </c>
      <c r="D140" s="37" t="s">
        <v>368</v>
      </c>
      <c r="E140" s="37" t="s">
        <v>260</v>
      </c>
      <c r="F140" s="36"/>
      <c r="G140" s="36"/>
      <c r="H140" s="225">
        <f>H141</f>
        <v>100</v>
      </c>
    </row>
    <row r="141" spans="1:8" ht="30" customHeight="1" hidden="1">
      <c r="A141" s="15" t="s">
        <v>373</v>
      </c>
      <c r="B141" s="41" t="s">
        <v>24</v>
      </c>
      <c r="C141" s="27">
        <v>966</v>
      </c>
      <c r="D141" s="17" t="s">
        <v>368</v>
      </c>
      <c r="E141" s="40" t="s">
        <v>260</v>
      </c>
      <c r="F141" s="27">
        <v>200</v>
      </c>
      <c r="G141" s="27"/>
      <c r="H141" s="227">
        <f>H142</f>
        <v>100</v>
      </c>
    </row>
    <row r="142" spans="1:12" s="76" customFormat="1" ht="21" hidden="1" thickBot="1">
      <c r="A142" s="15"/>
      <c r="B142" s="6" t="s">
        <v>88</v>
      </c>
      <c r="C142" s="39">
        <v>966</v>
      </c>
      <c r="D142" s="17" t="s">
        <v>368</v>
      </c>
      <c r="E142" s="42" t="s">
        <v>260</v>
      </c>
      <c r="F142" s="39">
        <v>240</v>
      </c>
      <c r="G142" s="39"/>
      <c r="H142" s="236">
        <v>100</v>
      </c>
      <c r="I142" s="89"/>
      <c r="J142"/>
      <c r="K142"/>
      <c r="L142"/>
    </row>
    <row r="143" spans="1:12" s="76" customFormat="1" ht="31.5" hidden="1" thickBot="1">
      <c r="A143" s="34" t="s">
        <v>374</v>
      </c>
      <c r="B143" s="137" t="s">
        <v>298</v>
      </c>
      <c r="C143" s="36">
        <v>966</v>
      </c>
      <c r="D143" s="37" t="s">
        <v>368</v>
      </c>
      <c r="E143" s="37" t="s">
        <v>299</v>
      </c>
      <c r="F143" s="36"/>
      <c r="G143" s="36"/>
      <c r="H143" s="225">
        <f>H144</f>
        <v>50</v>
      </c>
      <c r="I143" s="89"/>
      <c r="J143"/>
      <c r="K143"/>
      <c r="L143"/>
    </row>
    <row r="144" spans="1:12" s="76" customFormat="1" ht="12" hidden="1">
      <c r="A144" s="15" t="s">
        <v>375</v>
      </c>
      <c r="B144" s="31" t="s">
        <v>24</v>
      </c>
      <c r="C144" s="21">
        <v>966</v>
      </c>
      <c r="D144" s="17" t="s">
        <v>368</v>
      </c>
      <c r="E144" s="78" t="s">
        <v>299</v>
      </c>
      <c r="F144" s="21">
        <v>200</v>
      </c>
      <c r="G144" s="21"/>
      <c r="H144" s="226">
        <f>H145</f>
        <v>50</v>
      </c>
      <c r="I144" s="89"/>
      <c r="J144"/>
      <c r="K144"/>
      <c r="L144"/>
    </row>
    <row r="145" spans="1:12" s="76" customFormat="1" ht="21" hidden="1" thickBot="1">
      <c r="A145" s="15"/>
      <c r="B145" s="5" t="s">
        <v>88</v>
      </c>
      <c r="C145" s="21">
        <v>966</v>
      </c>
      <c r="D145" s="17" t="s">
        <v>368</v>
      </c>
      <c r="E145" s="78" t="s">
        <v>299</v>
      </c>
      <c r="F145" s="21">
        <v>240</v>
      </c>
      <c r="G145" s="21"/>
      <c r="H145" s="231">
        <v>50</v>
      </c>
      <c r="I145" s="89"/>
      <c r="J145"/>
      <c r="K145"/>
      <c r="L145"/>
    </row>
    <row r="146" spans="1:12" s="76" customFormat="1" ht="69.75" customHeight="1" hidden="1" thickBot="1">
      <c r="A146" s="34" t="s">
        <v>376</v>
      </c>
      <c r="B146" s="35" t="s">
        <v>609</v>
      </c>
      <c r="C146" s="36">
        <v>966</v>
      </c>
      <c r="D146" s="37" t="s">
        <v>368</v>
      </c>
      <c r="E146" s="37" t="s">
        <v>300</v>
      </c>
      <c r="F146" s="36"/>
      <c r="G146" s="36"/>
      <c r="H146" s="225">
        <f>H147</f>
        <v>50</v>
      </c>
      <c r="I146" s="89"/>
      <c r="J146"/>
      <c r="K146"/>
      <c r="L146"/>
    </row>
    <row r="147" spans="1:12" s="76" customFormat="1" ht="31.5" customHeight="1" hidden="1">
      <c r="A147" s="15" t="s">
        <v>377</v>
      </c>
      <c r="B147" s="31" t="s">
        <v>24</v>
      </c>
      <c r="C147" s="21">
        <v>966</v>
      </c>
      <c r="D147" s="17" t="s">
        <v>368</v>
      </c>
      <c r="E147" s="78" t="s">
        <v>300</v>
      </c>
      <c r="F147" s="21">
        <v>200</v>
      </c>
      <c r="G147" s="21"/>
      <c r="H147" s="226">
        <f>H148</f>
        <v>50</v>
      </c>
      <c r="I147" s="89"/>
      <c r="J147"/>
      <c r="K147"/>
      <c r="L147"/>
    </row>
    <row r="148" spans="1:12" s="76" customFormat="1" ht="30" customHeight="1" hidden="1" thickBot="1">
      <c r="A148" s="15"/>
      <c r="B148" s="5" t="s">
        <v>88</v>
      </c>
      <c r="C148" s="21">
        <v>966</v>
      </c>
      <c r="D148" s="17" t="s">
        <v>368</v>
      </c>
      <c r="E148" s="78" t="s">
        <v>300</v>
      </c>
      <c r="F148" s="21">
        <v>240</v>
      </c>
      <c r="G148" s="21"/>
      <c r="H148" s="231">
        <v>50</v>
      </c>
      <c r="I148" s="89"/>
      <c r="J148"/>
      <c r="K148"/>
      <c r="L148"/>
    </row>
    <row r="149" spans="1:12" s="76" customFormat="1" ht="66" customHeight="1" hidden="1" thickBot="1">
      <c r="A149" s="34" t="s">
        <v>378</v>
      </c>
      <c r="B149" s="35" t="s">
        <v>610</v>
      </c>
      <c r="C149" s="36">
        <v>966</v>
      </c>
      <c r="D149" s="37" t="s">
        <v>368</v>
      </c>
      <c r="E149" s="37" t="s">
        <v>301</v>
      </c>
      <c r="F149" s="36"/>
      <c r="G149" s="36"/>
      <c r="H149" s="225">
        <f>H150</f>
        <v>50</v>
      </c>
      <c r="I149" s="89"/>
      <c r="J149"/>
      <c r="K149"/>
      <c r="L149"/>
    </row>
    <row r="150" spans="1:12" s="76" customFormat="1" ht="32.25" customHeight="1" hidden="1">
      <c r="A150" s="15" t="s">
        <v>379</v>
      </c>
      <c r="B150" s="138" t="s">
        <v>24</v>
      </c>
      <c r="C150" s="21">
        <v>966</v>
      </c>
      <c r="D150" s="17" t="s">
        <v>368</v>
      </c>
      <c r="E150" s="78" t="s">
        <v>301</v>
      </c>
      <c r="F150" s="21">
        <v>200</v>
      </c>
      <c r="G150" s="21"/>
      <c r="H150" s="226">
        <f>H151</f>
        <v>50</v>
      </c>
      <c r="I150" s="89"/>
      <c r="J150"/>
      <c r="K150"/>
      <c r="L150"/>
    </row>
    <row r="151" spans="1:12" s="76" customFormat="1" ht="28.5" customHeight="1" hidden="1" thickBot="1">
      <c r="A151" s="17"/>
      <c r="B151" s="6" t="s">
        <v>88</v>
      </c>
      <c r="C151" s="23">
        <v>966</v>
      </c>
      <c r="D151" s="17" t="s">
        <v>368</v>
      </c>
      <c r="E151" s="42" t="s">
        <v>301</v>
      </c>
      <c r="F151" s="23">
        <v>240</v>
      </c>
      <c r="G151" s="23"/>
      <c r="H151" s="236">
        <v>50</v>
      </c>
      <c r="I151" s="89"/>
      <c r="J151"/>
      <c r="K151"/>
      <c r="L151"/>
    </row>
    <row r="152" spans="1:12" s="76" customFormat="1" ht="24" customHeight="1" hidden="1">
      <c r="A152" s="8" t="s">
        <v>286</v>
      </c>
      <c r="B152" s="9" t="s">
        <v>312</v>
      </c>
      <c r="C152" s="27">
        <v>966</v>
      </c>
      <c r="D152" s="8">
        <v>1003</v>
      </c>
      <c r="E152" s="8" t="s">
        <v>115</v>
      </c>
      <c r="F152" s="27">
        <v>300</v>
      </c>
      <c r="G152" s="27"/>
      <c r="H152" s="226">
        <f>H153</f>
        <v>502.8</v>
      </c>
      <c r="I152" s="89"/>
      <c r="J152"/>
      <c r="K152"/>
      <c r="L152"/>
    </row>
    <row r="153" spans="1:12" s="76" customFormat="1" ht="21" customHeight="1" hidden="1" thickBot="1">
      <c r="A153" s="8"/>
      <c r="B153" s="33" t="s">
        <v>82</v>
      </c>
      <c r="C153" s="27">
        <v>966</v>
      </c>
      <c r="D153" s="8">
        <v>1003</v>
      </c>
      <c r="E153" s="8" t="s">
        <v>115</v>
      </c>
      <c r="F153" s="27">
        <v>310</v>
      </c>
      <c r="G153" s="27"/>
      <c r="H153" s="226">
        <v>502.8</v>
      </c>
      <c r="I153" s="89">
        <v>-325.4</v>
      </c>
      <c r="J153"/>
      <c r="K153"/>
      <c r="L153"/>
    </row>
    <row r="154" spans="1:9" ht="18" customHeight="1" thickBot="1">
      <c r="A154" s="429" t="s">
        <v>168</v>
      </c>
      <c r="B154" s="430" t="s">
        <v>44</v>
      </c>
      <c r="C154" s="431">
        <v>966</v>
      </c>
      <c r="D154" s="432" t="s">
        <v>77</v>
      </c>
      <c r="E154" s="432"/>
      <c r="F154" s="431"/>
      <c r="G154" s="431"/>
      <c r="H154" s="433">
        <f>Ведом2!H125</f>
        <v>23729.3</v>
      </c>
      <c r="I154" s="89">
        <v>500.3</v>
      </c>
    </row>
    <row r="155" spans="1:9" s="316" customFormat="1" ht="14.25" customHeight="1" thickBot="1">
      <c r="A155" s="311" t="s">
        <v>103</v>
      </c>
      <c r="B155" s="326" t="s">
        <v>46</v>
      </c>
      <c r="C155" s="318">
        <v>966</v>
      </c>
      <c r="D155" s="319" t="s">
        <v>78</v>
      </c>
      <c r="E155" s="319"/>
      <c r="F155" s="318"/>
      <c r="G155" s="318"/>
      <c r="H155" s="399">
        <f>Ведом2!H126</f>
        <v>23729.3</v>
      </c>
      <c r="I155" s="315"/>
    </row>
    <row r="156" spans="1:8" ht="21" hidden="1" thickBot="1">
      <c r="A156" s="34" t="s">
        <v>47</v>
      </c>
      <c r="B156" s="35" t="s">
        <v>91</v>
      </c>
      <c r="C156" s="36">
        <v>966</v>
      </c>
      <c r="D156" s="37" t="s">
        <v>78</v>
      </c>
      <c r="E156" s="37" t="s">
        <v>267</v>
      </c>
      <c r="F156" s="36"/>
      <c r="G156" s="36"/>
      <c r="H156" s="225">
        <f>H157</f>
        <v>10170.4</v>
      </c>
    </row>
    <row r="157" spans="1:15" ht="49.5" customHeight="1" hidden="1">
      <c r="A157" s="15" t="s">
        <v>283</v>
      </c>
      <c r="B157" s="31" t="s">
        <v>24</v>
      </c>
      <c r="C157" s="21">
        <v>966</v>
      </c>
      <c r="D157" s="15" t="s">
        <v>78</v>
      </c>
      <c r="E157" s="78" t="s">
        <v>267</v>
      </c>
      <c r="F157" s="21">
        <v>200</v>
      </c>
      <c r="G157" s="21"/>
      <c r="H157" s="226">
        <f>H158</f>
        <v>10170.4</v>
      </c>
      <c r="O157" s="96"/>
    </row>
    <row r="158" spans="1:8" ht="29.25" customHeight="1" hidden="1" thickBot="1">
      <c r="A158" s="15"/>
      <c r="B158" s="5" t="s">
        <v>88</v>
      </c>
      <c r="C158" s="21">
        <v>966</v>
      </c>
      <c r="D158" s="15" t="s">
        <v>78</v>
      </c>
      <c r="E158" s="78" t="s">
        <v>267</v>
      </c>
      <c r="F158" s="21">
        <v>240</v>
      </c>
      <c r="G158" s="21"/>
      <c r="H158" s="227">
        <v>10170.4</v>
      </c>
    </row>
    <row r="159" spans="1:8" ht="26.25" customHeight="1" hidden="1" thickBot="1">
      <c r="A159" s="34" t="s">
        <v>284</v>
      </c>
      <c r="B159" s="35" t="s">
        <v>611</v>
      </c>
      <c r="C159" s="36">
        <v>966</v>
      </c>
      <c r="D159" s="37" t="s">
        <v>78</v>
      </c>
      <c r="E159" s="37" t="s">
        <v>268</v>
      </c>
      <c r="F159" s="36"/>
      <c r="G159" s="36"/>
      <c r="H159" s="225">
        <f>H160</f>
        <v>500</v>
      </c>
    </row>
    <row r="160" spans="1:8" ht="25.5" customHeight="1" hidden="1">
      <c r="A160" s="15" t="s">
        <v>285</v>
      </c>
      <c r="B160" s="31" t="s">
        <v>24</v>
      </c>
      <c r="C160" s="21">
        <v>966</v>
      </c>
      <c r="D160" s="15" t="s">
        <v>78</v>
      </c>
      <c r="E160" s="78" t="s">
        <v>268</v>
      </c>
      <c r="F160" s="21">
        <v>200</v>
      </c>
      <c r="G160" s="21"/>
      <c r="H160" s="226">
        <f>H161</f>
        <v>500</v>
      </c>
    </row>
    <row r="161" spans="1:8" ht="31.5" customHeight="1" hidden="1" thickBot="1">
      <c r="A161" s="15"/>
      <c r="B161" s="5" t="s">
        <v>88</v>
      </c>
      <c r="C161" s="21">
        <v>966</v>
      </c>
      <c r="D161" s="15" t="s">
        <v>78</v>
      </c>
      <c r="E161" s="78" t="s">
        <v>268</v>
      </c>
      <c r="F161" s="21">
        <v>240</v>
      </c>
      <c r="G161" s="21"/>
      <c r="H161" s="227">
        <v>500</v>
      </c>
    </row>
    <row r="162" spans="1:13" ht="73.5" hidden="1" thickBot="1">
      <c r="A162" s="34" t="s">
        <v>293</v>
      </c>
      <c r="B162" s="35" t="s">
        <v>612</v>
      </c>
      <c r="C162" s="36">
        <v>966</v>
      </c>
      <c r="D162" s="37" t="s">
        <v>78</v>
      </c>
      <c r="E162" s="37" t="s">
        <v>292</v>
      </c>
      <c r="F162" s="36"/>
      <c r="G162" s="36"/>
      <c r="H162" s="225">
        <f>H163</f>
        <v>0</v>
      </c>
      <c r="M162" s="140"/>
    </row>
    <row r="163" spans="1:13" ht="30" customHeight="1" hidden="1">
      <c r="A163" s="15" t="s">
        <v>294</v>
      </c>
      <c r="B163" s="31" t="s">
        <v>24</v>
      </c>
      <c r="C163" s="21">
        <v>966</v>
      </c>
      <c r="D163" s="15" t="s">
        <v>78</v>
      </c>
      <c r="E163" s="8" t="s">
        <v>292</v>
      </c>
      <c r="F163" s="21">
        <v>200</v>
      </c>
      <c r="G163" s="21"/>
      <c r="H163" s="226">
        <f>H164</f>
        <v>0</v>
      </c>
      <c r="M163" s="140"/>
    </row>
    <row r="164" spans="1:13" ht="33" customHeight="1" hidden="1" thickBot="1">
      <c r="A164" s="15"/>
      <c r="B164" s="5" t="s">
        <v>88</v>
      </c>
      <c r="C164" s="21">
        <v>966</v>
      </c>
      <c r="D164" s="15" t="s">
        <v>78</v>
      </c>
      <c r="E164" s="8" t="s">
        <v>292</v>
      </c>
      <c r="F164" s="21">
        <v>240</v>
      </c>
      <c r="G164" s="21"/>
      <c r="H164" s="226">
        <v>0</v>
      </c>
      <c r="M164" s="140">
        <v>0</v>
      </c>
    </row>
    <row r="165" spans="1:12" s="76" customFormat="1" ht="12.75" thickBot="1">
      <c r="A165" s="429" t="s">
        <v>398</v>
      </c>
      <c r="B165" s="430" t="s">
        <v>48</v>
      </c>
      <c r="C165" s="431"/>
      <c r="D165" s="432" t="s">
        <v>320</v>
      </c>
      <c r="E165" s="432"/>
      <c r="F165" s="431"/>
      <c r="G165" s="431"/>
      <c r="H165" s="433">
        <f>Ведом2!H134</f>
        <v>9477.1</v>
      </c>
      <c r="I165" s="89"/>
      <c r="J165"/>
      <c r="K165"/>
      <c r="L165"/>
    </row>
    <row r="166" spans="1:12" s="317" customFormat="1" ht="15" customHeight="1" thickBot="1">
      <c r="A166" s="311" t="s">
        <v>41</v>
      </c>
      <c r="B166" s="326" t="s">
        <v>50</v>
      </c>
      <c r="C166" s="318">
        <v>966</v>
      </c>
      <c r="D166" s="319">
        <v>1003</v>
      </c>
      <c r="E166" s="319"/>
      <c r="F166" s="318"/>
      <c r="G166" s="318"/>
      <c r="H166" s="399">
        <f>Ведом2!H135</f>
        <v>521.3</v>
      </c>
      <c r="I166" s="315"/>
      <c r="J166" s="316"/>
      <c r="K166" s="316"/>
      <c r="L166" s="316"/>
    </row>
    <row r="167" spans="1:12" s="317" customFormat="1" ht="52.5" hidden="1" thickBot="1">
      <c r="A167" s="311" t="s">
        <v>51</v>
      </c>
      <c r="B167" s="326" t="s">
        <v>310</v>
      </c>
      <c r="C167" s="318">
        <v>966</v>
      </c>
      <c r="D167" s="319">
        <v>1003</v>
      </c>
      <c r="E167" s="319" t="s">
        <v>115</v>
      </c>
      <c r="F167" s="318"/>
      <c r="G167" s="318"/>
      <c r="H167" s="399">
        <f>H168</f>
        <v>502.8</v>
      </c>
      <c r="I167" s="315"/>
      <c r="J167" s="316"/>
      <c r="K167" s="316"/>
      <c r="L167" s="316"/>
    </row>
    <row r="168" spans="1:12" s="317" customFormat="1" ht="24" customHeight="1" hidden="1">
      <c r="A168" s="320" t="s">
        <v>286</v>
      </c>
      <c r="B168" s="327" t="s">
        <v>312</v>
      </c>
      <c r="C168" s="322">
        <v>966</v>
      </c>
      <c r="D168" s="320">
        <v>1003</v>
      </c>
      <c r="E168" s="320" t="s">
        <v>115</v>
      </c>
      <c r="F168" s="322">
        <v>300</v>
      </c>
      <c r="G168" s="322"/>
      <c r="H168" s="400">
        <f>H169</f>
        <v>502.8</v>
      </c>
      <c r="I168" s="315"/>
      <c r="J168" s="316"/>
      <c r="K168" s="316"/>
      <c r="L168" s="316"/>
    </row>
    <row r="169" spans="1:12" s="317" customFormat="1" ht="21" customHeight="1" hidden="1" thickBot="1">
      <c r="A169" s="320"/>
      <c r="B169" s="339" t="s">
        <v>82</v>
      </c>
      <c r="C169" s="322">
        <v>966</v>
      </c>
      <c r="D169" s="320">
        <v>1003</v>
      </c>
      <c r="E169" s="320" t="s">
        <v>115</v>
      </c>
      <c r="F169" s="322">
        <v>310</v>
      </c>
      <c r="G169" s="322"/>
      <c r="H169" s="400">
        <v>502.8</v>
      </c>
      <c r="I169" s="315">
        <v>-325.4</v>
      </c>
      <c r="J169" s="316"/>
      <c r="K169" s="316"/>
      <c r="L169" s="316"/>
    </row>
    <row r="170" spans="1:12" s="317" customFormat="1" ht="12.75" thickBot="1">
      <c r="A170" s="311" t="s">
        <v>369</v>
      </c>
      <c r="B170" s="326" t="s">
        <v>52</v>
      </c>
      <c r="C170" s="318">
        <v>966</v>
      </c>
      <c r="D170" s="319">
        <v>1004</v>
      </c>
      <c r="E170" s="319"/>
      <c r="F170" s="318"/>
      <c r="G170" s="318"/>
      <c r="H170" s="399">
        <f>Ведом2!H141</f>
        <v>8955.8</v>
      </c>
      <c r="I170" s="315"/>
      <c r="J170" s="316"/>
      <c r="K170" s="316"/>
      <c r="L170" s="316"/>
    </row>
    <row r="171" spans="1:12" s="76" customFormat="1" ht="54" customHeight="1" hidden="1" thickBot="1">
      <c r="A171" s="34" t="s">
        <v>287</v>
      </c>
      <c r="B171" s="114" t="s">
        <v>317</v>
      </c>
      <c r="C171" s="36">
        <v>966</v>
      </c>
      <c r="D171" s="37">
        <v>1004</v>
      </c>
      <c r="E171" s="37" t="s">
        <v>138</v>
      </c>
      <c r="F171" s="36"/>
      <c r="G171" s="36"/>
      <c r="H171" s="225">
        <f>H172</f>
        <v>7280.6</v>
      </c>
      <c r="I171" s="89"/>
      <c r="J171"/>
      <c r="K171"/>
      <c r="L171"/>
    </row>
    <row r="172" spans="1:12" s="76" customFormat="1" ht="22.5" customHeight="1" hidden="1">
      <c r="A172" s="8" t="s">
        <v>305</v>
      </c>
      <c r="B172" s="9" t="s">
        <v>312</v>
      </c>
      <c r="C172" s="27">
        <v>966</v>
      </c>
      <c r="D172" s="8">
        <v>1004</v>
      </c>
      <c r="E172" s="8" t="s">
        <v>138</v>
      </c>
      <c r="F172" s="27">
        <v>300</v>
      </c>
      <c r="G172" s="27"/>
      <c r="H172" s="226">
        <f>H174+H173</f>
        <v>7280.6</v>
      </c>
      <c r="I172" s="89"/>
      <c r="J172"/>
      <c r="K172"/>
      <c r="L172"/>
    </row>
    <row r="173" spans="1:12" s="76" customFormat="1" ht="22.5" customHeight="1" hidden="1" thickBot="1">
      <c r="A173" s="8"/>
      <c r="B173" s="33" t="s">
        <v>82</v>
      </c>
      <c r="C173" s="27">
        <v>966</v>
      </c>
      <c r="D173" s="8">
        <v>1004</v>
      </c>
      <c r="E173" s="8" t="s">
        <v>138</v>
      </c>
      <c r="F173" s="27">
        <v>310</v>
      </c>
      <c r="G173" s="27"/>
      <c r="H173" s="226">
        <v>7280.6</v>
      </c>
      <c r="I173" s="89"/>
      <c r="J173"/>
      <c r="K173"/>
      <c r="L173"/>
    </row>
    <row r="174" spans="1:12" s="76" customFormat="1" ht="28.5" customHeight="1" hidden="1" thickBot="1">
      <c r="A174" s="8"/>
      <c r="B174" s="135" t="s">
        <v>336</v>
      </c>
      <c r="C174" s="27">
        <v>966</v>
      </c>
      <c r="D174" s="8">
        <v>1004</v>
      </c>
      <c r="E174" s="8" t="s">
        <v>138</v>
      </c>
      <c r="F174" s="27">
        <v>320</v>
      </c>
      <c r="G174" s="27"/>
      <c r="H174" s="226">
        <v>0</v>
      </c>
      <c r="I174" s="89"/>
      <c r="J174"/>
      <c r="K174"/>
      <c r="L174"/>
    </row>
    <row r="175" spans="1:12" s="76" customFormat="1" ht="31.5" hidden="1" thickBot="1">
      <c r="A175" s="34" t="s">
        <v>288</v>
      </c>
      <c r="B175" s="114" t="s">
        <v>311</v>
      </c>
      <c r="C175" s="36">
        <v>966</v>
      </c>
      <c r="D175" s="37">
        <v>1004</v>
      </c>
      <c r="E175" s="37" t="s">
        <v>139</v>
      </c>
      <c r="F175" s="36"/>
      <c r="G175" s="36"/>
      <c r="H175" s="225">
        <f>H177</f>
        <v>3718.6</v>
      </c>
      <c r="I175" s="89"/>
      <c r="J175"/>
      <c r="K175"/>
      <c r="L175"/>
    </row>
    <row r="176" spans="1:12" s="76" customFormat="1" ht="18.75" customHeight="1" hidden="1">
      <c r="A176" s="8" t="s">
        <v>306</v>
      </c>
      <c r="B176" s="9" t="s">
        <v>312</v>
      </c>
      <c r="C176" s="27">
        <v>966</v>
      </c>
      <c r="D176" s="8">
        <v>1004</v>
      </c>
      <c r="E176" s="8" t="s">
        <v>139</v>
      </c>
      <c r="F176" s="27">
        <v>300</v>
      </c>
      <c r="G176" s="27"/>
      <c r="H176" s="226">
        <f>H177</f>
        <v>3718.6</v>
      </c>
      <c r="I176" s="89"/>
      <c r="J176"/>
      <c r="K176"/>
      <c r="L176"/>
    </row>
    <row r="177" spans="1:12" s="76" customFormat="1" ht="27" customHeight="1" hidden="1" thickBot="1">
      <c r="A177" s="8"/>
      <c r="B177" s="74" t="s">
        <v>233</v>
      </c>
      <c r="C177" s="27">
        <v>966</v>
      </c>
      <c r="D177" s="8">
        <v>1004</v>
      </c>
      <c r="E177" s="8" t="s">
        <v>139</v>
      </c>
      <c r="F177" s="27">
        <v>320</v>
      </c>
      <c r="G177" s="27"/>
      <c r="H177" s="226">
        <v>3718.6</v>
      </c>
      <c r="I177" s="89"/>
      <c r="J177"/>
      <c r="K177"/>
      <c r="L177"/>
    </row>
    <row r="178" spans="1:12" s="76" customFormat="1" ht="19.5" customHeight="1" thickBot="1">
      <c r="A178" s="439" t="s">
        <v>97</v>
      </c>
      <c r="B178" s="435" t="s">
        <v>53</v>
      </c>
      <c r="C178" s="436">
        <v>966</v>
      </c>
      <c r="D178" s="437">
        <v>1100</v>
      </c>
      <c r="E178" s="437"/>
      <c r="F178" s="436"/>
      <c r="G178" s="436"/>
      <c r="H178" s="438">
        <f>Ведом2!H150</f>
        <v>52</v>
      </c>
      <c r="I178" s="89"/>
      <c r="J178"/>
      <c r="K178"/>
      <c r="L178"/>
    </row>
    <row r="179" spans="1:12" s="317" customFormat="1" ht="18" customHeight="1" thickBot="1">
      <c r="A179" s="311" t="s">
        <v>45</v>
      </c>
      <c r="B179" s="326" t="s">
        <v>323</v>
      </c>
      <c r="C179" s="318">
        <v>966</v>
      </c>
      <c r="D179" s="319" t="s">
        <v>302</v>
      </c>
      <c r="E179" s="319"/>
      <c r="F179" s="318"/>
      <c r="G179" s="318"/>
      <c r="H179" s="399">
        <f>Ведом2!H151</f>
        <v>52</v>
      </c>
      <c r="I179" s="315"/>
      <c r="J179" s="316"/>
      <c r="K179" s="316"/>
      <c r="L179" s="316"/>
    </row>
    <row r="180" spans="1:12" s="317" customFormat="1" ht="63" hidden="1" thickBot="1">
      <c r="A180" s="311" t="s">
        <v>56</v>
      </c>
      <c r="B180" s="326" t="s">
        <v>613</v>
      </c>
      <c r="C180" s="318">
        <v>966</v>
      </c>
      <c r="D180" s="319" t="s">
        <v>302</v>
      </c>
      <c r="E180" s="319" t="s">
        <v>140</v>
      </c>
      <c r="F180" s="318"/>
      <c r="G180" s="318"/>
      <c r="H180" s="399">
        <f>H181</f>
        <v>762</v>
      </c>
      <c r="I180" s="315"/>
      <c r="J180" s="316"/>
      <c r="K180" s="316"/>
      <c r="L180" s="316"/>
    </row>
    <row r="181" spans="1:12" s="317" customFormat="1" ht="30" customHeight="1" hidden="1">
      <c r="A181" s="320" t="s">
        <v>57</v>
      </c>
      <c r="B181" s="347" t="s">
        <v>24</v>
      </c>
      <c r="C181" s="322">
        <v>966</v>
      </c>
      <c r="D181" s="320" t="s">
        <v>302</v>
      </c>
      <c r="E181" s="320" t="s">
        <v>140</v>
      </c>
      <c r="F181" s="322">
        <v>200</v>
      </c>
      <c r="G181" s="322"/>
      <c r="H181" s="400">
        <f>H182</f>
        <v>762</v>
      </c>
      <c r="I181" s="315"/>
      <c r="J181" s="316"/>
      <c r="K181" s="316"/>
      <c r="L181" s="316"/>
    </row>
    <row r="182" spans="1:14" s="317" customFormat="1" ht="29.25" customHeight="1" hidden="1" thickBot="1">
      <c r="A182" s="332"/>
      <c r="B182" s="333" t="s">
        <v>88</v>
      </c>
      <c r="C182" s="334">
        <v>966</v>
      </c>
      <c r="D182" s="332" t="s">
        <v>302</v>
      </c>
      <c r="E182" s="332" t="s">
        <v>140</v>
      </c>
      <c r="F182" s="334">
        <v>240</v>
      </c>
      <c r="G182" s="334"/>
      <c r="H182" s="407">
        <v>762</v>
      </c>
      <c r="I182" s="315"/>
      <c r="J182" s="316"/>
      <c r="K182" s="316"/>
      <c r="L182" s="316"/>
      <c r="M182" s="350"/>
      <c r="N182" s="350"/>
    </row>
    <row r="183" spans="1:12" s="317" customFormat="1" ht="18" customHeight="1" hidden="1" thickBot="1">
      <c r="A183" s="311" t="s">
        <v>98</v>
      </c>
      <c r="B183" s="326" t="s">
        <v>55</v>
      </c>
      <c r="C183" s="318">
        <v>966</v>
      </c>
      <c r="D183" s="319" t="s">
        <v>307</v>
      </c>
      <c r="E183" s="319"/>
      <c r="F183" s="318"/>
      <c r="G183" s="318"/>
      <c r="H183" s="399">
        <f>Ведом2!H157</f>
        <v>0</v>
      </c>
      <c r="I183" s="315"/>
      <c r="J183" s="316"/>
      <c r="K183" s="316"/>
      <c r="L183" s="316"/>
    </row>
    <row r="184" spans="1:12" s="76" customFormat="1" ht="63" hidden="1" thickBot="1">
      <c r="A184" s="34" t="s">
        <v>308</v>
      </c>
      <c r="B184" s="35" t="s">
        <v>613</v>
      </c>
      <c r="C184" s="36">
        <v>966</v>
      </c>
      <c r="D184" s="37" t="s">
        <v>307</v>
      </c>
      <c r="E184" s="37" t="s">
        <v>140</v>
      </c>
      <c r="F184" s="36"/>
      <c r="G184" s="36"/>
      <c r="H184" s="225">
        <f>H185</f>
        <v>299</v>
      </c>
      <c r="I184" s="89"/>
      <c r="J184"/>
      <c r="K184"/>
      <c r="L184"/>
    </row>
    <row r="185" spans="1:12" s="76" customFormat="1" ht="32.25" customHeight="1" hidden="1">
      <c r="A185" s="15" t="s">
        <v>309</v>
      </c>
      <c r="B185" s="138" t="s">
        <v>24</v>
      </c>
      <c r="C185" s="21">
        <v>966</v>
      </c>
      <c r="D185" s="15" t="s">
        <v>307</v>
      </c>
      <c r="E185" s="8" t="s">
        <v>140</v>
      </c>
      <c r="F185" s="21">
        <v>200</v>
      </c>
      <c r="G185" s="21"/>
      <c r="H185" s="226">
        <f>H186</f>
        <v>299</v>
      </c>
      <c r="I185" s="89"/>
      <c r="J185"/>
      <c r="K185"/>
      <c r="L185"/>
    </row>
    <row r="186" spans="1:13" s="76" customFormat="1" ht="28.5" customHeight="1" hidden="1" thickBot="1">
      <c r="A186" s="17"/>
      <c r="B186" s="6" t="s">
        <v>88</v>
      </c>
      <c r="C186" s="23">
        <v>966</v>
      </c>
      <c r="D186" s="17" t="s">
        <v>307</v>
      </c>
      <c r="E186" s="53" t="s">
        <v>140</v>
      </c>
      <c r="F186" s="23">
        <v>240</v>
      </c>
      <c r="G186" s="23"/>
      <c r="H186" s="236">
        <v>299</v>
      </c>
      <c r="I186" s="89"/>
      <c r="J186"/>
      <c r="K186"/>
      <c r="L186"/>
      <c r="M186" s="134"/>
    </row>
    <row r="187" spans="1:8" ht="14.25" customHeight="1" thickBot="1">
      <c r="A187" s="429" t="s">
        <v>399</v>
      </c>
      <c r="B187" s="430" t="s">
        <v>58</v>
      </c>
      <c r="C187" s="431">
        <v>966</v>
      </c>
      <c r="D187" s="432">
        <v>1200</v>
      </c>
      <c r="E187" s="432"/>
      <c r="F187" s="431"/>
      <c r="G187" s="431"/>
      <c r="H187" s="433">
        <f>Ведом2!H160</f>
        <v>1365.2</v>
      </c>
    </row>
    <row r="188" spans="1:9" s="316" customFormat="1" ht="17.25" customHeight="1" thickBot="1">
      <c r="A188" s="311" t="s">
        <v>49</v>
      </c>
      <c r="B188" s="326" t="s">
        <v>549</v>
      </c>
      <c r="C188" s="318">
        <v>966</v>
      </c>
      <c r="D188" s="319">
        <v>1202</v>
      </c>
      <c r="E188" s="319"/>
      <c r="F188" s="318"/>
      <c r="G188" s="318"/>
      <c r="H188" s="399">
        <f>'ассигнов 3'!H178</f>
        <v>1365.2</v>
      </c>
      <c r="I188" s="315"/>
    </row>
    <row r="189" spans="1:8" ht="63" hidden="1" thickBot="1">
      <c r="A189" s="34" t="s">
        <v>289</v>
      </c>
      <c r="B189" s="35" t="s">
        <v>328</v>
      </c>
      <c r="C189" s="36">
        <v>966</v>
      </c>
      <c r="D189" s="37">
        <v>1202</v>
      </c>
      <c r="E189" s="37" t="s">
        <v>116</v>
      </c>
      <c r="F189" s="36"/>
      <c r="G189" s="36"/>
      <c r="H189" s="225">
        <f>H190</f>
        <v>2076</v>
      </c>
    </row>
    <row r="190" spans="1:8" ht="27.75" customHeight="1" hidden="1">
      <c r="A190" s="15" t="s">
        <v>290</v>
      </c>
      <c r="B190" s="138" t="s">
        <v>24</v>
      </c>
      <c r="C190" s="21">
        <v>966</v>
      </c>
      <c r="D190" s="15">
        <v>1202</v>
      </c>
      <c r="E190" s="8" t="s">
        <v>116</v>
      </c>
      <c r="F190" s="21">
        <v>200</v>
      </c>
      <c r="G190" s="21"/>
      <c r="H190" s="226">
        <f>H191</f>
        <v>2076</v>
      </c>
    </row>
    <row r="191" spans="1:8" ht="28.5" customHeight="1" hidden="1">
      <c r="A191" s="16"/>
      <c r="B191" s="5" t="s">
        <v>88</v>
      </c>
      <c r="C191" s="22">
        <v>966</v>
      </c>
      <c r="D191" s="16">
        <v>1202</v>
      </c>
      <c r="E191" s="1" t="s">
        <v>116</v>
      </c>
      <c r="F191" s="22">
        <v>240</v>
      </c>
      <c r="G191" s="22"/>
      <c r="H191" s="228">
        <v>2076</v>
      </c>
    </row>
    <row r="192" spans="1:14" ht="16.5" customHeight="1">
      <c r="A192" s="28"/>
      <c r="B192" s="29" t="s">
        <v>59</v>
      </c>
      <c r="C192" s="30"/>
      <c r="D192" s="30"/>
      <c r="E192" s="54"/>
      <c r="F192" s="30"/>
      <c r="G192" s="30"/>
      <c r="H192" s="237">
        <f>H187+H178+H165+H154+H131+H105+H94+H12</f>
        <v>161687.6</v>
      </c>
      <c r="N192" s="96"/>
    </row>
  </sheetData>
  <sheetProtection/>
  <autoFilter ref="A11:G187"/>
  <mergeCells count="6">
    <mergeCell ref="B10:H10"/>
    <mergeCell ref="B4:H4"/>
    <mergeCell ref="B6:H6"/>
    <mergeCell ref="B7:H7"/>
    <mergeCell ref="B8:H8"/>
    <mergeCell ref="B9:H9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SheetLayoutView="100" zoomScalePageLayoutView="0" workbookViewId="0" topLeftCell="A1">
      <selection activeCell="B8" sqref="B8"/>
    </sheetView>
  </sheetViews>
  <sheetFormatPr defaultColWidth="9.00390625" defaultRowHeight="12.75"/>
  <cols>
    <col min="1" max="1" width="4.50390625" style="0" customWidth="1"/>
    <col min="2" max="2" width="60.50390625" style="0" customWidth="1"/>
    <col min="3" max="3" width="17.125" style="0" customWidth="1"/>
  </cols>
  <sheetData>
    <row r="1" spans="2:3" ht="13.5">
      <c r="B1" s="357"/>
      <c r="C1" s="158" t="s">
        <v>540</v>
      </c>
    </row>
    <row r="2" spans="2:3" ht="12.75" customHeight="1">
      <c r="B2" s="510" t="s">
        <v>538</v>
      </c>
      <c r="C2" s="510"/>
    </row>
    <row r="3" spans="2:3" ht="41.25" customHeight="1">
      <c r="B3" s="510"/>
      <c r="C3" s="510"/>
    </row>
    <row r="4" spans="2:3" ht="7.5" customHeight="1">
      <c r="B4" s="510"/>
      <c r="C4" s="510"/>
    </row>
    <row r="5" spans="1:3" ht="45.75" customHeight="1">
      <c r="A5" s="523" t="s">
        <v>544</v>
      </c>
      <c r="B5" s="523"/>
      <c r="C5" s="523"/>
    </row>
    <row r="6" spans="1:3" ht="15.75" customHeight="1">
      <c r="A6" s="523" t="s">
        <v>545</v>
      </c>
      <c r="B6" s="523"/>
      <c r="C6" s="523"/>
    </row>
    <row r="7" spans="1:3" ht="16.5" customHeight="1">
      <c r="A7" s="523" t="s">
        <v>539</v>
      </c>
      <c r="B7" s="523"/>
      <c r="C7" s="523"/>
    </row>
    <row r="8" spans="1:3" ht="14.25" customHeight="1" thickBot="1">
      <c r="A8" s="351"/>
      <c r="B8" s="352"/>
      <c r="C8" s="352"/>
    </row>
    <row r="9" spans="1:3" ht="15.75" customHeight="1">
      <c r="A9" s="524" t="s">
        <v>237</v>
      </c>
      <c r="B9" s="525"/>
      <c r="C9" s="353" t="s">
        <v>238</v>
      </c>
    </row>
    <row r="10" spans="1:3" ht="15" customHeight="1" thickBot="1">
      <c r="A10" s="526"/>
      <c r="B10" s="527"/>
      <c r="C10" s="354" t="s">
        <v>239</v>
      </c>
    </row>
    <row r="11" spans="1:3" ht="27" customHeight="1" hidden="1" thickBot="1">
      <c r="A11" s="528"/>
      <c r="B11" s="529"/>
      <c r="C11" s="355"/>
    </row>
    <row r="12" spans="1:3" ht="25.5" customHeight="1" thickBot="1">
      <c r="A12" s="521" t="s">
        <v>543</v>
      </c>
      <c r="B12" s="522"/>
      <c r="C12" s="356">
        <v>0</v>
      </c>
    </row>
    <row r="13" spans="1:3" ht="24" customHeight="1" thickBot="1">
      <c r="A13" s="358"/>
      <c r="B13" s="359" t="s">
        <v>541</v>
      </c>
      <c r="C13" s="356">
        <v>0</v>
      </c>
    </row>
    <row r="14" spans="1:3" ht="23.25" customHeight="1" thickBot="1">
      <c r="A14" s="519" t="s">
        <v>542</v>
      </c>
      <c r="B14" s="520"/>
      <c r="C14" s="356">
        <v>0</v>
      </c>
    </row>
  </sheetData>
  <sheetProtection/>
  <mergeCells count="7">
    <mergeCell ref="A14:B14"/>
    <mergeCell ref="A12:B12"/>
    <mergeCell ref="B2:C4"/>
    <mergeCell ref="A5:C5"/>
    <mergeCell ref="A6:C6"/>
    <mergeCell ref="A7:C7"/>
    <mergeCell ref="A9:B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view="pageBreakPreview" zoomScaleSheetLayoutView="100" zoomScalePageLayoutView="0" workbookViewId="0" topLeftCell="A1">
      <selection activeCell="F17" sqref="F17"/>
    </sheetView>
  </sheetViews>
  <sheetFormatPr defaultColWidth="9.00390625" defaultRowHeight="12.75"/>
  <cols>
    <col min="1" max="1" width="7.875" style="0" customWidth="1"/>
    <col min="2" max="2" width="13.00390625" style="0" customWidth="1"/>
    <col min="3" max="3" width="12.50390625" style="0" customWidth="1"/>
    <col min="4" max="4" width="54.50390625" style="0" customWidth="1"/>
    <col min="5" max="5" width="11.50390625" style="0" customWidth="1"/>
    <col min="6" max="6" width="11.875" style="96" customWidth="1"/>
    <col min="7" max="7" width="53.50390625" style="0" customWidth="1"/>
  </cols>
  <sheetData>
    <row r="1" s="194" customFormat="1" ht="27.75" customHeight="1">
      <c r="F1" s="195"/>
    </row>
    <row r="2" spans="1:7" s="194" customFormat="1" ht="16.5" customHeight="1">
      <c r="A2" s="530" t="s">
        <v>465</v>
      </c>
      <c r="B2" s="530"/>
      <c r="C2" s="530"/>
      <c r="D2" s="530"/>
      <c r="E2" s="530"/>
      <c r="F2" s="530"/>
      <c r="G2" s="530"/>
    </row>
    <row r="3" spans="1:7" s="194" customFormat="1" ht="33.75" customHeight="1">
      <c r="A3" s="530" t="s">
        <v>431</v>
      </c>
      <c r="B3" s="530"/>
      <c r="C3" s="530"/>
      <c r="D3" s="530"/>
      <c r="E3" s="530"/>
      <c r="F3" s="530"/>
      <c r="G3" s="530"/>
    </row>
    <row r="4" spans="1:7" s="196" customFormat="1" ht="16.5" customHeight="1">
      <c r="A4" s="544" t="s">
        <v>433</v>
      </c>
      <c r="B4" s="544"/>
      <c r="C4" s="544"/>
      <c r="D4" s="544"/>
      <c r="E4" s="544"/>
      <c r="F4" s="544"/>
      <c r="G4" s="197"/>
    </row>
    <row r="5" spans="1:7" s="198" customFormat="1" ht="55.5" customHeight="1">
      <c r="A5" s="534" t="s">
        <v>461</v>
      </c>
      <c r="B5" s="534"/>
      <c r="C5" s="534"/>
      <c r="D5" s="534"/>
      <c r="E5" s="534"/>
      <c r="F5" s="534"/>
      <c r="G5" s="534"/>
    </row>
    <row r="6" spans="1:6" s="198" customFormat="1" ht="18.75" customHeight="1">
      <c r="A6" s="196" t="s">
        <v>462</v>
      </c>
      <c r="F6" s="199"/>
    </row>
    <row r="7" spans="1:7" ht="52.5" customHeight="1">
      <c r="A7" s="122" t="s">
        <v>62</v>
      </c>
      <c r="B7" s="151" t="s">
        <v>447</v>
      </c>
      <c r="C7" s="152" t="s">
        <v>63</v>
      </c>
      <c r="D7" s="152" t="s">
        <v>446</v>
      </c>
      <c r="E7" s="122" t="s">
        <v>126</v>
      </c>
      <c r="F7" s="123" t="s">
        <v>127</v>
      </c>
      <c r="G7" s="152" t="s">
        <v>448</v>
      </c>
    </row>
    <row r="8" spans="1:7" ht="44.25" customHeight="1">
      <c r="A8" s="545">
        <v>928</v>
      </c>
      <c r="B8" s="547" t="s">
        <v>66</v>
      </c>
      <c r="C8" s="549" t="s">
        <v>107</v>
      </c>
      <c r="D8" s="551" t="str">
        <f>'ассигнов 3'!B21</f>
        <v>Содержание и обеспечение деятельности представительного органа муниципального образования</v>
      </c>
      <c r="E8" s="153">
        <v>120</v>
      </c>
      <c r="F8" s="192">
        <v>335</v>
      </c>
      <c r="G8" s="184" t="s">
        <v>455</v>
      </c>
    </row>
    <row r="9" spans="1:7" ht="29.25" customHeight="1">
      <c r="A9" s="546"/>
      <c r="B9" s="548"/>
      <c r="C9" s="550"/>
      <c r="D9" s="552"/>
      <c r="E9" s="153">
        <v>240</v>
      </c>
      <c r="F9" s="192">
        <v>-79</v>
      </c>
      <c r="G9" s="185" t="s">
        <v>456</v>
      </c>
    </row>
    <row r="10" spans="1:7" ht="51.75" customHeight="1">
      <c r="A10" s="535">
        <v>966</v>
      </c>
      <c r="B10" s="537" t="s">
        <v>69</v>
      </c>
      <c r="C10" s="539" t="s">
        <v>109</v>
      </c>
      <c r="D10" s="541" t="str">
        <f>'ассигнов 3'!B35</f>
        <v>Содержание и обеспечение деятельности Местной Администрации </v>
      </c>
      <c r="E10" s="153">
        <v>120</v>
      </c>
      <c r="F10" s="192">
        <v>-2702</v>
      </c>
      <c r="G10" s="186" t="s">
        <v>453</v>
      </c>
    </row>
    <row r="11" spans="1:7" ht="83.25" customHeight="1">
      <c r="A11" s="536"/>
      <c r="B11" s="538"/>
      <c r="C11" s="540"/>
      <c r="D11" s="542"/>
      <c r="E11" s="153">
        <v>240</v>
      </c>
      <c r="F11" s="192">
        <v>1164.1</v>
      </c>
      <c r="G11" s="186" t="s">
        <v>454</v>
      </c>
    </row>
    <row r="12" spans="1:7" ht="54.75" customHeight="1">
      <c r="A12" s="154">
        <v>966</v>
      </c>
      <c r="B12" s="155" t="s">
        <v>68</v>
      </c>
      <c r="C12" s="156" t="s">
        <v>269</v>
      </c>
      <c r="D12" s="186" t="str">
        <f>'ассигнов 3'!B68</f>
        <v>Муниципальная программа «Формирование архивных фондов органов местного самоуправления Внутригородского Муниципального образования города федерального значения Санкт-Петербурга Муниципальный округ Ланское».</v>
      </c>
      <c r="E12" s="153">
        <v>240</v>
      </c>
      <c r="F12" s="192">
        <v>198.2</v>
      </c>
      <c r="G12" s="186" t="s">
        <v>452</v>
      </c>
    </row>
    <row r="13" spans="1:7" ht="67.5" customHeight="1">
      <c r="A13" s="154">
        <v>966</v>
      </c>
      <c r="B13" s="155" t="s">
        <v>420</v>
      </c>
      <c r="C13" s="156" t="s">
        <v>260</v>
      </c>
      <c r="D13" s="186" t="str">
        <f>'ассигнов 3'!B84</f>
        <v>Муниципальная программа «Участие в реализации мер по профилактике дорожно-транспортного травматизма на 
территории внутригородского муниципального образования Санкт-Петербурга Муниципальный округ Ланское, включая размещение, содержание и ремонт искусственных дорожных неровностей»</v>
      </c>
      <c r="E13" s="153">
        <v>240</v>
      </c>
      <c r="F13" s="192">
        <v>1035.3</v>
      </c>
      <c r="G13" s="186" t="s">
        <v>451</v>
      </c>
    </row>
    <row r="14" spans="1:7" ht="60" customHeight="1">
      <c r="A14" s="154">
        <v>966</v>
      </c>
      <c r="B14" s="155" t="s">
        <v>74</v>
      </c>
      <c r="C14" s="156" t="s">
        <v>262</v>
      </c>
      <c r="D14" s="186" t="str">
        <f>'ассигнов 3'!B93</f>
        <v>Расходы на благоустройство территории муниципального образования за счет субсидии из бюджета Санкт-Петербурга</v>
      </c>
      <c r="E14" s="153">
        <v>240</v>
      </c>
      <c r="F14" s="192">
        <v>-349.1</v>
      </c>
      <c r="G14" s="186" t="s">
        <v>449</v>
      </c>
    </row>
    <row r="15" spans="1:7" ht="51" customHeight="1">
      <c r="A15" s="154">
        <v>966</v>
      </c>
      <c r="B15" s="155" t="s">
        <v>74</v>
      </c>
      <c r="C15" s="156" t="s">
        <v>263</v>
      </c>
      <c r="D15" s="186" t="str">
        <f>'ассигнов 3'!B99</f>
        <v>Расходы на озеленение территории муниципального образования за счет субсидии из бюджета Санкт-Петербурга</v>
      </c>
      <c r="E15" s="153">
        <v>240</v>
      </c>
      <c r="F15" s="192">
        <v>-3747</v>
      </c>
      <c r="G15" s="186" t="s">
        <v>450</v>
      </c>
    </row>
    <row r="16" spans="1:7" ht="30" customHeight="1">
      <c r="A16" s="535">
        <v>966</v>
      </c>
      <c r="B16" s="537" t="s">
        <v>74</v>
      </c>
      <c r="C16" s="539" t="s">
        <v>264</v>
      </c>
      <c r="D16" s="541" t="str">
        <f>'ассигнов 3'!B105</f>
        <v>Муниципальная программа "Прочие мероприятия в области благоустройства внутригородского муниципального образования Санкт-Петербурга Муниципальный округ Ланское"</v>
      </c>
      <c r="E16" s="153">
        <v>240</v>
      </c>
      <c r="F16" s="192">
        <f>-11647-139</f>
        <v>-11786</v>
      </c>
      <c r="G16" s="541" t="s">
        <v>450</v>
      </c>
    </row>
    <row r="17" spans="1:7" ht="25.5" customHeight="1">
      <c r="A17" s="536"/>
      <c r="B17" s="538"/>
      <c r="C17" s="540"/>
      <c r="D17" s="542"/>
      <c r="E17" s="153">
        <v>850</v>
      </c>
      <c r="F17" s="192">
        <f>-250+139</f>
        <v>-111</v>
      </c>
      <c r="G17" s="542"/>
    </row>
    <row r="18" spans="1:7" ht="21.75" customHeight="1">
      <c r="A18" s="535">
        <v>966</v>
      </c>
      <c r="B18" s="537" t="s">
        <v>74</v>
      </c>
      <c r="C18" s="539" t="s">
        <v>265</v>
      </c>
      <c r="D18" s="541" t="str">
        <f>'ассигнов 3'!B110</f>
        <v>Расходы МКУ «Черная речка» на осуществление благоустройства территории</v>
      </c>
      <c r="E18" s="153">
        <v>240</v>
      </c>
      <c r="F18" s="192">
        <v>202.8</v>
      </c>
      <c r="G18" s="541" t="s">
        <v>459</v>
      </c>
    </row>
    <row r="19" spans="1:7" ht="22.5" customHeight="1">
      <c r="A19" s="536"/>
      <c r="B19" s="538"/>
      <c r="C19" s="540"/>
      <c r="D19" s="542"/>
      <c r="E19" s="153">
        <v>850</v>
      </c>
      <c r="F19" s="192">
        <v>2.5</v>
      </c>
      <c r="G19" s="542"/>
    </row>
    <row r="20" spans="1:7" ht="65.25" customHeight="1">
      <c r="A20" s="154">
        <v>966</v>
      </c>
      <c r="B20" s="155" t="s">
        <v>297</v>
      </c>
      <c r="C20" s="156" t="s">
        <v>296</v>
      </c>
      <c r="D20" s="186" t="e">
        <f>'ассигнов 3'!#REF!</f>
        <v>#REF!</v>
      </c>
      <c r="E20" s="153">
        <v>240</v>
      </c>
      <c r="F20" s="192">
        <v>-245.8</v>
      </c>
      <c r="G20" s="186" t="s">
        <v>449</v>
      </c>
    </row>
    <row r="21" spans="1:7" ht="96.75" customHeight="1">
      <c r="A21" s="154">
        <v>966</v>
      </c>
      <c r="B21" s="155" t="s">
        <v>78</v>
      </c>
      <c r="C21" s="156" t="s">
        <v>267</v>
      </c>
      <c r="D21" s="186" t="str">
        <f>'ассигнов 3'!B146</f>
        <v>Муниципальная программа «Организация и проведение местных и участие в организации и проведении городских праздничных и иных зрелищных мероприятий»</v>
      </c>
      <c r="E21" s="153">
        <v>240</v>
      </c>
      <c r="F21" s="192">
        <v>-4429.4</v>
      </c>
      <c r="G21" s="186" t="s">
        <v>457</v>
      </c>
    </row>
    <row r="22" spans="1:7" ht="40.5" customHeight="1">
      <c r="A22" s="154">
        <v>966</v>
      </c>
      <c r="B22" s="155" t="s">
        <v>78</v>
      </c>
      <c r="C22" s="156" t="s">
        <v>268</v>
      </c>
      <c r="D22" s="186" t="str">
        <f>'ассигнов 3'!B149</f>
        <v>Муниципальная программа «Организация и проведение досуговых мероприятий для жителей МО Ланское»</v>
      </c>
      <c r="E22" s="153">
        <v>240</v>
      </c>
      <c r="F22" s="192">
        <v>-722.2</v>
      </c>
      <c r="G22" s="186" t="s">
        <v>449</v>
      </c>
    </row>
    <row r="23" spans="1:7" ht="106.5" customHeight="1">
      <c r="A23" s="154">
        <v>966</v>
      </c>
      <c r="B23" s="155" t="s">
        <v>302</v>
      </c>
      <c r="C23" s="156" t="s">
        <v>140</v>
      </c>
      <c r="D23" s="186" t="str">
        <f>'ассигнов 3'!B170</f>
        <v>Муниципальная программа «Обеспечение условий для развития на территории внутригородского муниципального образования Санкт-Петербурга Муниципальный округ Ланское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образования»</v>
      </c>
      <c r="E23" s="153">
        <v>240</v>
      </c>
      <c r="F23" s="192">
        <v>-667.9</v>
      </c>
      <c r="G23" s="186" t="s">
        <v>460</v>
      </c>
    </row>
    <row r="24" spans="1:7" ht="142.5" customHeight="1">
      <c r="A24" s="154">
        <v>966</v>
      </c>
      <c r="B24" s="155" t="s">
        <v>434</v>
      </c>
      <c r="C24" s="156" t="s">
        <v>116</v>
      </c>
      <c r="D24" s="186" t="str">
        <f>'ассигнов 3'!B179</f>
        <v>Муниципальная программа «Печатные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информации»</v>
      </c>
      <c r="E24" s="153">
        <v>240</v>
      </c>
      <c r="F24" s="192">
        <v>-710.5</v>
      </c>
      <c r="G24" s="186" t="s">
        <v>449</v>
      </c>
    </row>
    <row r="25" spans="1:9" ht="25.5" customHeight="1">
      <c r="A25" s="531" t="s">
        <v>458</v>
      </c>
      <c r="B25" s="532"/>
      <c r="C25" s="157"/>
      <c r="D25" s="157"/>
      <c r="E25" s="157"/>
      <c r="F25" s="193">
        <f>SUM(F8:F24)</f>
        <v>-22612</v>
      </c>
      <c r="G25" s="157"/>
      <c r="H25" s="120"/>
      <c r="I25" s="96">
        <f>131827+F25</f>
        <v>109215</v>
      </c>
    </row>
    <row r="26" spans="1:8" ht="15" customHeight="1">
      <c r="A26" s="543"/>
      <c r="B26" s="543"/>
      <c r="C26" s="543"/>
      <c r="D26" s="543"/>
      <c r="E26" s="543"/>
      <c r="F26" s="543"/>
      <c r="G26" s="183"/>
      <c r="H26" s="120"/>
    </row>
    <row r="27" spans="2:7" ht="15" customHeight="1">
      <c r="B27" s="159"/>
      <c r="C27" s="159"/>
      <c r="D27" s="159"/>
      <c r="E27" s="159"/>
      <c r="F27" s="190"/>
      <c r="G27" s="159"/>
    </row>
    <row r="28" spans="1:7" s="188" customFormat="1" ht="20.25" customHeight="1">
      <c r="A28" s="533" t="s">
        <v>329</v>
      </c>
      <c r="B28" s="533"/>
      <c r="C28" s="533"/>
      <c r="D28" s="533"/>
      <c r="E28" s="187"/>
      <c r="F28" s="191"/>
      <c r="G28" s="189" t="s">
        <v>432</v>
      </c>
    </row>
    <row r="29" spans="2:7" ht="12">
      <c r="B29" s="120"/>
      <c r="C29" s="120"/>
      <c r="D29" s="120"/>
      <c r="E29" s="120"/>
      <c r="G29" s="120"/>
    </row>
    <row r="30" spans="2:7" ht="12">
      <c r="B30" s="120"/>
      <c r="C30" s="120"/>
      <c r="D30" s="120"/>
      <c r="E30" s="120"/>
      <c r="G30" s="120"/>
    </row>
    <row r="31" spans="2:7" ht="12">
      <c r="B31" s="120"/>
      <c r="C31" s="120"/>
      <c r="D31" s="120"/>
      <c r="E31" s="120"/>
      <c r="G31" s="120"/>
    </row>
    <row r="32" spans="2:7" ht="12">
      <c r="B32" s="120"/>
      <c r="C32" s="120"/>
      <c r="D32" s="120"/>
      <c r="E32" s="120"/>
      <c r="G32" s="120"/>
    </row>
    <row r="33" spans="2:7" ht="12">
      <c r="B33" s="120"/>
      <c r="C33" s="120"/>
      <c r="D33" s="120"/>
      <c r="E33" s="120"/>
      <c r="G33" s="120"/>
    </row>
    <row r="34" spans="2:7" ht="12">
      <c r="B34" s="120"/>
      <c r="C34" s="120"/>
      <c r="D34" s="120"/>
      <c r="E34" s="120"/>
      <c r="G34" s="120"/>
    </row>
    <row r="35" spans="2:7" ht="12">
      <c r="B35" s="120"/>
      <c r="C35" s="120"/>
      <c r="D35" s="120"/>
      <c r="E35" s="120"/>
      <c r="G35" s="120"/>
    </row>
    <row r="36" spans="2:7" ht="12">
      <c r="B36" s="120"/>
      <c r="C36" s="120"/>
      <c r="D36" s="120"/>
      <c r="E36" s="120"/>
      <c r="G36" s="120"/>
    </row>
    <row r="37" spans="2:7" ht="12">
      <c r="B37" s="120"/>
      <c r="C37" s="120"/>
      <c r="D37" s="120"/>
      <c r="E37" s="120"/>
      <c r="G37" s="120"/>
    </row>
    <row r="38" spans="2:7" ht="12">
      <c r="B38" s="120"/>
      <c r="C38" s="120"/>
      <c r="D38" s="120"/>
      <c r="E38" s="120"/>
      <c r="G38" s="120"/>
    </row>
    <row r="39" spans="2:7" ht="12">
      <c r="B39" s="120"/>
      <c r="C39" s="120"/>
      <c r="D39" s="120"/>
      <c r="E39" s="120"/>
      <c r="G39" s="120"/>
    </row>
    <row r="40" spans="2:7" ht="12">
      <c r="B40" s="120"/>
      <c r="C40" s="120"/>
      <c r="D40" s="120"/>
      <c r="E40" s="120"/>
      <c r="G40" s="120"/>
    </row>
    <row r="41" spans="2:7" ht="12">
      <c r="B41" s="120"/>
      <c r="C41" s="120"/>
      <c r="D41" s="120"/>
      <c r="E41" s="120"/>
      <c r="G41" s="120"/>
    </row>
    <row r="42" spans="2:7" ht="12">
      <c r="B42" s="120"/>
      <c r="C42" s="120"/>
      <c r="D42" s="120"/>
      <c r="E42" s="120"/>
      <c r="G42" s="120"/>
    </row>
    <row r="43" spans="2:7" ht="12">
      <c r="B43" s="120"/>
      <c r="C43" s="120"/>
      <c r="D43" s="120"/>
      <c r="E43" s="120"/>
      <c r="G43" s="120"/>
    </row>
    <row r="44" spans="2:7" ht="12">
      <c r="B44" s="120"/>
      <c r="C44" s="120"/>
      <c r="D44" s="120"/>
      <c r="E44" s="120"/>
      <c r="G44" s="120"/>
    </row>
    <row r="45" spans="2:7" ht="12">
      <c r="B45" s="120"/>
      <c r="C45" s="120"/>
      <c r="D45" s="120"/>
      <c r="E45" s="120"/>
      <c r="G45" s="120"/>
    </row>
    <row r="46" spans="2:7" ht="12">
      <c r="B46" s="120"/>
      <c r="C46" s="120"/>
      <c r="D46" s="120"/>
      <c r="E46" s="120"/>
      <c r="G46" s="120"/>
    </row>
    <row r="47" spans="2:7" ht="12">
      <c r="B47" s="120"/>
      <c r="C47" s="120"/>
      <c r="D47" s="120"/>
      <c r="E47" s="120"/>
      <c r="G47" s="120"/>
    </row>
    <row r="48" spans="2:7" ht="12">
      <c r="B48" s="120"/>
      <c r="C48" s="120"/>
      <c r="D48" s="120"/>
      <c r="E48" s="120"/>
      <c r="G48" s="120"/>
    </row>
    <row r="49" spans="2:7" ht="12">
      <c r="B49" s="120"/>
      <c r="C49" s="120"/>
      <c r="D49" s="120"/>
      <c r="E49" s="120"/>
      <c r="G49" s="120"/>
    </row>
    <row r="50" spans="2:7" ht="12">
      <c r="B50" s="120"/>
      <c r="C50" s="120"/>
      <c r="D50" s="120"/>
      <c r="E50" s="120"/>
      <c r="G50" s="120"/>
    </row>
    <row r="51" spans="2:7" ht="12">
      <c r="B51" s="120"/>
      <c r="C51" s="120"/>
      <c r="D51" s="120"/>
      <c r="E51" s="120"/>
      <c r="G51" s="120"/>
    </row>
    <row r="52" spans="2:7" ht="12">
      <c r="B52" s="120"/>
      <c r="C52" s="120"/>
      <c r="D52" s="120"/>
      <c r="E52" s="120"/>
      <c r="G52" s="120"/>
    </row>
    <row r="53" spans="2:7" ht="12">
      <c r="B53" s="120"/>
      <c r="C53" s="120"/>
      <c r="D53" s="120"/>
      <c r="E53" s="120"/>
      <c r="G53" s="120"/>
    </row>
    <row r="54" spans="2:7" ht="12">
      <c r="B54" s="120"/>
      <c r="C54" s="120"/>
      <c r="D54" s="120"/>
      <c r="E54" s="120"/>
      <c r="G54" s="120"/>
    </row>
    <row r="55" spans="2:7" ht="12">
      <c r="B55" s="120"/>
      <c r="C55" s="120"/>
      <c r="D55" s="120"/>
      <c r="E55" s="120"/>
      <c r="G55" s="120"/>
    </row>
    <row r="56" spans="2:7" ht="12">
      <c r="B56" s="120"/>
      <c r="C56" s="120"/>
      <c r="D56" s="120"/>
      <c r="E56" s="120"/>
      <c r="G56" s="120"/>
    </row>
    <row r="57" spans="2:7" ht="12">
      <c r="B57" s="120"/>
      <c r="C57" s="120"/>
      <c r="D57" s="120"/>
      <c r="E57" s="120"/>
      <c r="G57" s="120"/>
    </row>
    <row r="58" spans="2:7" ht="12">
      <c r="B58" s="120"/>
      <c r="C58" s="120"/>
      <c r="D58" s="120"/>
      <c r="E58" s="120"/>
      <c r="G58" s="120"/>
    </row>
    <row r="59" spans="2:7" ht="12">
      <c r="B59" s="120"/>
      <c r="C59" s="120"/>
      <c r="D59" s="120"/>
      <c r="E59" s="120"/>
      <c r="G59" s="120"/>
    </row>
    <row r="60" spans="2:7" ht="12">
      <c r="B60" s="120"/>
      <c r="C60" s="120"/>
      <c r="D60" s="120"/>
      <c r="E60" s="120"/>
      <c r="G60" s="120"/>
    </row>
    <row r="61" spans="2:7" ht="12">
      <c r="B61" s="120"/>
      <c r="C61" s="120"/>
      <c r="D61" s="120"/>
      <c r="E61" s="120"/>
      <c r="G61" s="120"/>
    </row>
    <row r="62" spans="2:7" ht="12">
      <c r="B62" s="120"/>
      <c r="C62" s="120"/>
      <c r="D62" s="120"/>
      <c r="E62" s="120"/>
      <c r="G62" s="120"/>
    </row>
    <row r="63" spans="2:7" ht="12">
      <c r="B63" s="120"/>
      <c r="C63" s="120"/>
      <c r="D63" s="120"/>
      <c r="E63" s="120"/>
      <c r="G63" s="120"/>
    </row>
    <row r="64" spans="2:7" ht="12">
      <c r="B64" s="120"/>
      <c r="C64" s="120"/>
      <c r="D64" s="120"/>
      <c r="E64" s="120"/>
      <c r="G64" s="120"/>
    </row>
    <row r="65" spans="2:7" ht="12">
      <c r="B65" s="120"/>
      <c r="C65" s="120"/>
      <c r="D65" s="120"/>
      <c r="E65" s="120"/>
      <c r="G65" s="120"/>
    </row>
    <row r="66" spans="2:7" ht="12">
      <c r="B66" s="120"/>
      <c r="C66" s="120"/>
      <c r="D66" s="120"/>
      <c r="E66" s="120"/>
      <c r="G66" s="120"/>
    </row>
    <row r="67" spans="2:7" ht="12">
      <c r="B67" s="120"/>
      <c r="C67" s="120"/>
      <c r="D67" s="120"/>
      <c r="E67" s="120"/>
      <c r="G67" s="120"/>
    </row>
    <row r="68" spans="2:7" ht="12">
      <c r="B68" s="120"/>
      <c r="C68" s="120"/>
      <c r="D68" s="120"/>
      <c r="E68" s="120"/>
      <c r="G68" s="120"/>
    </row>
    <row r="69" spans="2:7" ht="12">
      <c r="B69" s="120"/>
      <c r="C69" s="120"/>
      <c r="D69" s="120"/>
      <c r="E69" s="120"/>
      <c r="G69" s="120"/>
    </row>
    <row r="89" ht="12">
      <c r="I89" s="96" t="e">
        <f>100+13331.7+6331.7-300-'справка расходы'!#REF!</f>
        <v>#REF!</v>
      </c>
    </row>
  </sheetData>
  <sheetProtection/>
  <mergeCells count="25">
    <mergeCell ref="A26:F26"/>
    <mergeCell ref="A4:F4"/>
    <mergeCell ref="A8:A9"/>
    <mergeCell ref="B8:B9"/>
    <mergeCell ref="C8:C9"/>
    <mergeCell ref="D8:D9"/>
    <mergeCell ref="A10:A11"/>
    <mergeCell ref="G16:G17"/>
    <mergeCell ref="G18:G19"/>
    <mergeCell ref="B10:B11"/>
    <mergeCell ref="C10:C11"/>
    <mergeCell ref="D10:D11"/>
    <mergeCell ref="A16:A17"/>
    <mergeCell ref="B16:B17"/>
    <mergeCell ref="C16:C17"/>
    <mergeCell ref="A3:G3"/>
    <mergeCell ref="A2:G2"/>
    <mergeCell ref="A25:B25"/>
    <mergeCell ref="A28:D28"/>
    <mergeCell ref="A5:G5"/>
    <mergeCell ref="A18:A19"/>
    <mergeCell ref="B18:B19"/>
    <mergeCell ref="C18:C19"/>
    <mergeCell ref="D16:D17"/>
    <mergeCell ref="D18:D19"/>
  </mergeCells>
  <printOptions horizontalCentered="1"/>
  <pageMargins left="0.7086614173228347" right="0.5118110236220472" top="0.5511811023622047" bottom="0.5511811023622047" header="0.31496062992125984" footer="0.31496062992125984"/>
  <pageSetup fitToHeight="2" fitToWidth="1" horizontalDpi="600" verticalDpi="600" orientation="landscape" paperSize="9" scale="7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view="pageBreakPreview" zoomScaleSheetLayoutView="100" zoomScalePageLayoutView="0" workbookViewId="0" topLeftCell="A1">
      <selection activeCell="A2" sqref="A2:F2"/>
    </sheetView>
  </sheetViews>
  <sheetFormatPr defaultColWidth="9.125" defaultRowHeight="12.75"/>
  <cols>
    <col min="1" max="1" width="6.875" style="98" customWidth="1"/>
    <col min="2" max="2" width="6.50390625" style="98" customWidth="1"/>
    <col min="3" max="3" width="6.00390625" style="98" customWidth="1"/>
    <col min="4" max="4" width="8.50390625" style="98" customWidth="1"/>
    <col min="5" max="5" width="59.875" style="98" customWidth="1"/>
    <col min="6" max="6" width="13.125" style="98" customWidth="1"/>
    <col min="7" max="16384" width="9.125" style="98" customWidth="1"/>
  </cols>
  <sheetData>
    <row r="1" spans="1:7" s="194" customFormat="1" ht="27.75" customHeight="1">
      <c r="A1" s="530" t="s">
        <v>464</v>
      </c>
      <c r="B1" s="530"/>
      <c r="C1" s="530"/>
      <c r="D1" s="530"/>
      <c r="E1" s="530"/>
      <c r="F1" s="530"/>
      <c r="G1" s="213"/>
    </row>
    <row r="2" spans="1:7" s="194" customFormat="1" ht="16.5" customHeight="1">
      <c r="A2" s="530" t="s">
        <v>465</v>
      </c>
      <c r="B2" s="530"/>
      <c r="C2" s="530"/>
      <c r="D2" s="530"/>
      <c r="E2" s="530"/>
      <c r="F2" s="530"/>
      <c r="G2" s="213"/>
    </row>
    <row r="3" spans="1:7" s="194" customFormat="1" ht="49.5" customHeight="1">
      <c r="A3" s="530" t="s">
        <v>431</v>
      </c>
      <c r="B3" s="530"/>
      <c r="C3" s="530"/>
      <c r="D3" s="530"/>
      <c r="E3" s="530"/>
      <c r="F3" s="530"/>
      <c r="G3" s="213"/>
    </row>
    <row r="4" spans="1:6" ht="12" customHeight="1">
      <c r="A4" s="201"/>
      <c r="B4" s="202"/>
      <c r="C4" s="202"/>
      <c r="D4" s="202"/>
      <c r="E4" s="203"/>
      <c r="F4" s="201"/>
    </row>
    <row r="5" spans="1:6" ht="10.5" customHeight="1">
      <c r="A5" s="204"/>
      <c r="B5" s="204"/>
      <c r="C5" s="204"/>
      <c r="D5" s="204"/>
      <c r="E5" s="205"/>
      <c r="F5" s="121"/>
    </row>
    <row r="6" spans="1:6" ht="13.5">
      <c r="A6" s="206" t="s">
        <v>463</v>
      </c>
      <c r="B6" s="201"/>
      <c r="C6" s="201"/>
      <c r="D6" s="201"/>
      <c r="E6" s="201"/>
      <c r="F6" s="201"/>
    </row>
    <row r="7" spans="1:6" ht="47.25" customHeight="1">
      <c r="A7" s="557" t="s">
        <v>225</v>
      </c>
      <c r="B7" s="558"/>
      <c r="C7" s="558"/>
      <c r="D7" s="559"/>
      <c r="E7" s="207" t="s">
        <v>224</v>
      </c>
      <c r="F7" s="123" t="s">
        <v>127</v>
      </c>
    </row>
    <row r="8" spans="1:7" ht="36" customHeight="1">
      <c r="A8" s="560" t="str">
        <f>'доходы 1'!C19</f>
        <v>182 1 05 01011 01 0000 110</v>
      </c>
      <c r="B8" s="561"/>
      <c r="C8" s="561"/>
      <c r="D8" s="562"/>
      <c r="E8" s="208" t="str">
        <f>'доходы 1'!D19</f>
        <v>Налог, взимаемый с налогоплательщиков, выбравших в качестве объекта налогообложения доходы</v>
      </c>
      <c r="F8" s="209">
        <f>'доходы 1'!F19</f>
        <v>0</v>
      </c>
      <c r="G8" s="200"/>
    </row>
    <row r="9" spans="1:7" ht="66.75" customHeight="1">
      <c r="A9" s="560" t="str">
        <f>'доходы 1'!C22</f>
        <v>182 1 05 01021 01 0000 110</v>
      </c>
      <c r="B9" s="561"/>
      <c r="C9" s="561"/>
      <c r="D9" s="562"/>
      <c r="E9" s="208" t="str">
        <f>'доходы 1'!D22</f>
        <v>Налог, взимаемый с налогоплательщиков, выбравших в качестве объекта налогообложения доходы, уменьшенные на величину расходов(в том числе минимальный налог, зачисляемый в бюджеты субъектов Российской Федерации)</v>
      </c>
      <c r="F9" s="209">
        <f>'доходы 1'!F22</f>
        <v>0</v>
      </c>
      <c r="G9" s="200"/>
    </row>
    <row r="10" spans="1:7" ht="37.5" customHeight="1">
      <c r="A10" s="560" t="str">
        <f>'доходы 1'!C26</f>
        <v>182 1 05 02010 02 0000 110</v>
      </c>
      <c r="B10" s="561"/>
      <c r="C10" s="561"/>
      <c r="D10" s="562"/>
      <c r="E10" s="208" t="str">
        <f>'доходы 1'!D26</f>
        <v>Единый налог на вмененный доход для отдельных видов деятельности</v>
      </c>
      <c r="F10" s="209">
        <f>'доходы 1'!F26</f>
        <v>0</v>
      </c>
      <c r="G10" s="200"/>
    </row>
    <row r="11" spans="1:7" ht="42">
      <c r="A11" s="560" t="str">
        <f>'доходы 1'!C30</f>
        <v>182 1 05 04030 02 0000 110</v>
      </c>
      <c r="B11" s="561"/>
      <c r="C11" s="561"/>
      <c r="D11" s="562"/>
      <c r="E11" s="208" t="str">
        <f>'доходы 1'!D30</f>
        <v>Налог, взимаемый в связи с применением патентной системы налогообложения, зачисляемый в бюджеты городов федерального значения</v>
      </c>
      <c r="F11" s="209">
        <f>'доходы 1'!F30</f>
        <v>0</v>
      </c>
      <c r="G11" s="200"/>
    </row>
    <row r="12" spans="1:7" ht="79.5" customHeight="1">
      <c r="A12" s="560" t="str">
        <f>'доходы 1'!C49</f>
        <v>1 13 02993 03 0200 130</v>
      </c>
      <c r="B12" s="561"/>
      <c r="C12" s="561"/>
      <c r="D12" s="562"/>
      <c r="E12" s="208" t="str">
        <f>'доходы 1'!D49</f>
        <v>Другие виды прочих доходов от компенсации затрат бюджетов внутригородских муниципальных образований Санкт-Петербурга</v>
      </c>
      <c r="F12" s="209">
        <f>'доходы 1'!F49</f>
        <v>0</v>
      </c>
      <c r="G12" s="200"/>
    </row>
    <row r="13" spans="1:7" ht="66" customHeight="1">
      <c r="A13" s="553" t="e">
        <f>'доходы 1'!#REF!</f>
        <v>#REF!</v>
      </c>
      <c r="B13" s="554"/>
      <c r="C13" s="554"/>
      <c r="D13" s="555"/>
      <c r="E13" s="208" t="e">
        <f>'доходы 1'!#REF!</f>
        <v>#REF!</v>
      </c>
      <c r="F13" s="209" t="e">
        <f>'доходы 1'!#REF!</f>
        <v>#REF!</v>
      </c>
      <c r="G13" s="200"/>
    </row>
    <row r="14" spans="1:7" ht="36" customHeight="1">
      <c r="A14" s="553" t="e">
        <f>'доходы 1'!#REF!</f>
        <v>#REF!</v>
      </c>
      <c r="B14" s="554"/>
      <c r="C14" s="554"/>
      <c r="D14" s="555"/>
      <c r="E14" s="208" t="e">
        <f>'доходы 1'!#REF!</f>
        <v>#REF!</v>
      </c>
      <c r="F14" s="209" t="e">
        <f>'доходы 1'!#REF!</f>
        <v>#REF!</v>
      </c>
      <c r="G14" s="200"/>
    </row>
    <row r="15" spans="1:8" s="212" customFormat="1" ht="22.5" customHeight="1">
      <c r="A15" s="563" t="s">
        <v>332</v>
      </c>
      <c r="B15" s="564"/>
      <c r="C15" s="564"/>
      <c r="D15" s="564"/>
      <c r="E15" s="565"/>
      <c r="F15" s="192" t="e">
        <f>SUM(F8:F14)</f>
        <v>#REF!</v>
      </c>
      <c r="G15" s="214"/>
      <c r="H15" s="215" t="e">
        <f>-22612-F15</f>
        <v>#REF!</v>
      </c>
    </row>
    <row r="16" spans="1:7" ht="15" customHeight="1">
      <c r="A16" s="556"/>
      <c r="B16" s="556"/>
      <c r="C16" s="556"/>
      <c r="D16" s="556"/>
      <c r="E16" s="556"/>
      <c r="F16" s="556"/>
      <c r="G16" s="200"/>
    </row>
    <row r="17" spans="1:6" ht="13.5">
      <c r="A17" s="201"/>
      <c r="B17" s="202"/>
      <c r="C17" s="202"/>
      <c r="D17" s="202"/>
      <c r="E17" s="202"/>
      <c r="F17" s="201"/>
    </row>
    <row r="18" spans="1:6" s="212" customFormat="1" ht="15" customHeight="1">
      <c r="A18" s="210" t="s">
        <v>329</v>
      </c>
      <c r="B18" s="210"/>
      <c r="C18" s="210"/>
      <c r="D18" s="210"/>
      <c r="E18" s="211"/>
      <c r="F18" s="216" t="s">
        <v>432</v>
      </c>
    </row>
    <row r="19" spans="2:5" ht="12">
      <c r="B19" s="200"/>
      <c r="C19" s="200"/>
      <c r="D19" s="200"/>
      <c r="E19" s="200"/>
    </row>
    <row r="20" spans="2:5" ht="12">
      <c r="B20" s="200"/>
      <c r="C20" s="200"/>
      <c r="D20" s="200"/>
      <c r="E20" s="200"/>
    </row>
    <row r="21" spans="2:5" ht="12">
      <c r="B21" s="200"/>
      <c r="C21" s="200"/>
      <c r="D21" s="200"/>
      <c r="E21" s="200"/>
    </row>
    <row r="22" spans="2:5" ht="12">
      <c r="B22" s="200"/>
      <c r="C22" s="200"/>
      <c r="D22" s="200"/>
      <c r="E22" s="200"/>
    </row>
    <row r="23" spans="2:5" ht="12">
      <c r="B23" s="200"/>
      <c r="C23" s="200"/>
      <c r="D23" s="200"/>
      <c r="E23" s="200"/>
    </row>
    <row r="24" spans="2:5" ht="12">
      <c r="B24" s="200"/>
      <c r="C24" s="200"/>
      <c r="D24" s="200"/>
      <c r="E24" s="200"/>
    </row>
    <row r="25" spans="2:5" ht="12">
      <c r="B25" s="200"/>
      <c r="C25" s="200"/>
      <c r="D25" s="200"/>
      <c r="E25" s="200"/>
    </row>
    <row r="26" spans="2:5" ht="12">
      <c r="B26" s="200"/>
      <c r="C26" s="200"/>
      <c r="D26" s="200"/>
      <c r="E26" s="200"/>
    </row>
    <row r="27" spans="2:5" ht="12">
      <c r="B27" s="200"/>
      <c r="C27" s="200"/>
      <c r="D27" s="200"/>
      <c r="E27" s="200"/>
    </row>
    <row r="28" spans="2:5" ht="12">
      <c r="B28" s="200"/>
      <c r="C28" s="200"/>
      <c r="D28" s="200"/>
      <c r="E28" s="200"/>
    </row>
    <row r="29" spans="2:5" ht="12">
      <c r="B29" s="200"/>
      <c r="C29" s="200"/>
      <c r="D29" s="200"/>
      <c r="E29" s="200"/>
    </row>
    <row r="30" spans="2:5" ht="12">
      <c r="B30" s="200"/>
      <c r="C30" s="200"/>
      <c r="D30" s="200"/>
      <c r="E30" s="200"/>
    </row>
    <row r="31" spans="2:5" ht="12">
      <c r="B31" s="200"/>
      <c r="C31" s="200"/>
      <c r="D31" s="200"/>
      <c r="E31" s="200"/>
    </row>
    <row r="32" spans="2:5" ht="12">
      <c r="B32" s="200"/>
      <c r="C32" s="200"/>
      <c r="D32" s="200"/>
      <c r="E32" s="200"/>
    </row>
    <row r="33" spans="2:5" ht="12">
      <c r="B33" s="200"/>
      <c r="C33" s="200"/>
      <c r="D33" s="200"/>
      <c r="E33" s="200"/>
    </row>
    <row r="34" spans="2:5" ht="12">
      <c r="B34" s="200"/>
      <c r="C34" s="200"/>
      <c r="D34" s="200"/>
      <c r="E34" s="200"/>
    </row>
    <row r="35" spans="2:5" ht="12">
      <c r="B35" s="200"/>
      <c r="C35" s="200"/>
      <c r="D35" s="200"/>
      <c r="E35" s="200"/>
    </row>
    <row r="36" spans="2:5" ht="12">
      <c r="B36" s="200"/>
      <c r="C36" s="200"/>
      <c r="D36" s="200"/>
      <c r="E36" s="200"/>
    </row>
    <row r="37" spans="2:5" ht="12">
      <c r="B37" s="200"/>
      <c r="C37" s="200"/>
      <c r="D37" s="200"/>
      <c r="E37" s="200"/>
    </row>
    <row r="38" spans="2:5" ht="12">
      <c r="B38" s="200"/>
      <c r="C38" s="200"/>
      <c r="D38" s="200"/>
      <c r="E38" s="200"/>
    </row>
    <row r="39" spans="2:5" ht="12">
      <c r="B39" s="200"/>
      <c r="C39" s="200"/>
      <c r="D39" s="200"/>
      <c r="E39" s="200"/>
    </row>
    <row r="40" spans="2:5" ht="12">
      <c r="B40" s="200"/>
      <c r="C40" s="200"/>
      <c r="D40" s="200"/>
      <c r="E40" s="200"/>
    </row>
    <row r="41" spans="2:5" ht="12">
      <c r="B41" s="200"/>
      <c r="C41" s="200"/>
      <c r="D41" s="200"/>
      <c r="E41" s="200"/>
    </row>
    <row r="42" spans="2:5" ht="12">
      <c r="B42" s="200"/>
      <c r="C42" s="200"/>
      <c r="D42" s="200"/>
      <c r="E42" s="200"/>
    </row>
    <row r="43" spans="2:5" ht="12">
      <c r="B43" s="200"/>
      <c r="C43" s="200"/>
      <c r="D43" s="200"/>
      <c r="E43" s="200"/>
    </row>
    <row r="44" spans="2:5" ht="12">
      <c r="B44" s="200"/>
      <c r="C44" s="200"/>
      <c r="D44" s="200"/>
      <c r="E44" s="200"/>
    </row>
    <row r="45" spans="2:5" ht="12">
      <c r="B45" s="200"/>
      <c r="C45" s="200"/>
      <c r="D45" s="200"/>
      <c r="E45" s="200"/>
    </row>
    <row r="46" spans="2:5" ht="12">
      <c r="B46" s="200"/>
      <c r="C46" s="200"/>
      <c r="D46" s="200"/>
      <c r="E46" s="200"/>
    </row>
    <row r="47" spans="2:5" ht="12">
      <c r="B47" s="200"/>
      <c r="C47" s="200"/>
      <c r="D47" s="200"/>
      <c r="E47" s="200"/>
    </row>
    <row r="48" spans="2:5" ht="12">
      <c r="B48" s="200"/>
      <c r="C48" s="200"/>
      <c r="D48" s="200"/>
      <c r="E48" s="200"/>
    </row>
    <row r="49" spans="2:5" ht="12">
      <c r="B49" s="200"/>
      <c r="C49" s="200"/>
      <c r="D49" s="200"/>
      <c r="E49" s="200"/>
    </row>
    <row r="50" spans="2:5" ht="12">
      <c r="B50" s="200"/>
      <c r="C50" s="200"/>
      <c r="D50" s="200"/>
      <c r="E50" s="200"/>
    </row>
    <row r="51" spans="2:5" ht="12">
      <c r="B51" s="200"/>
      <c r="C51" s="200"/>
      <c r="D51" s="200"/>
      <c r="E51" s="200"/>
    </row>
    <row r="52" spans="2:5" ht="12">
      <c r="B52" s="200"/>
      <c r="C52" s="200"/>
      <c r="D52" s="200"/>
      <c r="E52" s="200"/>
    </row>
    <row r="53" spans="2:5" ht="12">
      <c r="B53" s="200"/>
      <c r="C53" s="200"/>
      <c r="D53" s="200"/>
      <c r="E53" s="200"/>
    </row>
    <row r="54" spans="2:5" ht="12">
      <c r="B54" s="200"/>
      <c r="C54" s="200"/>
      <c r="D54" s="200"/>
      <c r="E54" s="200"/>
    </row>
    <row r="55" spans="2:5" ht="12">
      <c r="B55" s="200"/>
      <c r="C55" s="200"/>
      <c r="D55" s="200"/>
      <c r="E55" s="200"/>
    </row>
    <row r="56" spans="2:5" ht="12">
      <c r="B56" s="200"/>
      <c r="C56" s="200"/>
      <c r="D56" s="200"/>
      <c r="E56" s="200"/>
    </row>
    <row r="57" spans="2:5" ht="12">
      <c r="B57" s="200"/>
      <c r="C57" s="200"/>
      <c r="D57" s="200"/>
      <c r="E57" s="200"/>
    </row>
    <row r="58" spans="2:5" ht="12">
      <c r="B58" s="200"/>
      <c r="C58" s="200"/>
      <c r="D58" s="200"/>
      <c r="E58" s="200"/>
    </row>
    <row r="59" spans="2:5" ht="12">
      <c r="B59" s="200"/>
      <c r="C59" s="200"/>
      <c r="D59" s="200"/>
      <c r="E59" s="200"/>
    </row>
  </sheetData>
  <sheetProtection/>
  <mergeCells count="13">
    <mergeCell ref="A10:D10"/>
    <mergeCell ref="A11:D11"/>
    <mergeCell ref="A12:D12"/>
    <mergeCell ref="A14:D14"/>
    <mergeCell ref="A3:F3"/>
    <mergeCell ref="A2:F2"/>
    <mergeCell ref="A1:F1"/>
    <mergeCell ref="A13:D13"/>
    <mergeCell ref="A16:F16"/>
    <mergeCell ref="A7:D7"/>
    <mergeCell ref="A8:D8"/>
    <mergeCell ref="A9:D9"/>
    <mergeCell ref="A15:E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Екатерина</cp:lastModifiedBy>
  <cp:lastPrinted>2021-12-29T16:06:39Z</cp:lastPrinted>
  <dcterms:created xsi:type="dcterms:W3CDTF">2015-01-16T07:52:13Z</dcterms:created>
  <dcterms:modified xsi:type="dcterms:W3CDTF">2021-12-29T19:37:14Z</dcterms:modified>
  <cp:category/>
  <cp:version/>
  <cp:contentType/>
  <cp:contentStatus/>
</cp:coreProperties>
</file>