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9320" windowHeight="8268" activeTab="1"/>
  </bookViews>
  <sheets>
    <sheet name="доходы 1" sheetId="1" r:id="rId1"/>
    <sheet name="Ведом2" sheetId="2" r:id="rId2"/>
    <sheet name="ассигнов 3" sheetId="3" r:id="rId3"/>
    <sheet name="справка" sheetId="4" r:id="rId4"/>
  </sheets>
  <definedNames>
    <definedName name="_xlnm._FilterDatabase" localSheetId="2" hidden="1">'ассигнов 3'!$A$11:$G$282</definedName>
    <definedName name="_xlnm.Print_Area" localSheetId="2">'ассигнов 3'!$A$1:$H$282</definedName>
    <definedName name="_xlnm.Print_Area" localSheetId="0">'доходы 1'!$A$1:$D$88</definedName>
  </definedNames>
  <calcPr fullCalcOnLoad="1"/>
</workbook>
</file>

<file path=xl/sharedStrings.xml><?xml version="1.0" encoding="utf-8"?>
<sst xmlns="http://schemas.openxmlformats.org/spreadsheetml/2006/main" count="1969" uniqueCount="441">
  <si>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</si>
  <si>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</si>
  <si>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</si>
  <si>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</si>
  <si>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</si>
  <si>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</si>
  <si>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</si>
  <si>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</si>
  <si>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</si>
  <si>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</si>
  <si>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</si>
  <si>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</si>
  <si>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</si>
  <si>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</si>
  <si>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</si>
  <si>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</si>
  <si>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</si>
  <si>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</si>
  <si>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</si>
  <si>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</si>
  <si>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</si>
  <si>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</si>
  <si>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</si>
  <si>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</si>
  <si>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</si>
  <si>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</si>
  <si>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</si>
  <si>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</si>
  <si>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</si>
  <si>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</si>
  <si>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</si>
  <si>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</si>
  <si>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</si>
  <si>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</si>
  <si>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</si>
  <si>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</si>
  <si>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</si>
  <si>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</si>
  <si>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</si>
  <si>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</si>
  <si>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</si>
  <si>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</si>
  <si>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</si>
  <si>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</si>
  <si>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</si>
  <si>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</si>
  <si>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</si>
  <si>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3.1.2.</t>
  </si>
  <si>
    <t>3.1.2.1.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</si>
  <si>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</si>
  <si>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</si>
  <si>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</si>
  <si>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</si>
  <si>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</si>
  <si>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</si>
  <si>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</si>
  <si>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</si>
  <si>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</si>
  <si>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</si>
  <si>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</si>
  <si>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</si>
  <si>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</si>
  <si>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</si>
  <si>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</si>
  <si>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</si>
  <si>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</si>
  <si>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</si>
  <si>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</si>
  <si>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</si>
  <si>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</si>
  <si>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</si>
  <si>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</si>
  <si>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</si>
  <si>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</si>
  <si>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</si>
  <si>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</si>
  <si>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</si>
  <si>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</si>
  <si>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</si>
  <si>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</si>
  <si>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</si>
  <si>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</si>
  <si>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</si>
  <si>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</si>
  <si>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</si>
  <si>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</si>
  <si>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</si>
  <si>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</si>
  <si>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</si>
  <si>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</si>
  <si>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</si>
  <si>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</si>
  <si>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</si>
  <si>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</si>
  <si>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</si>
  <si>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</si>
  <si>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</si>
  <si>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</si>
  <si>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2.3.5.1.</t>
  </si>
  <si>
    <t>2.3.6.1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</si>
  <si>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</si>
  <si>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</si>
  <si>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</si>
  <si>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</si>
  <si>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</si>
  <si>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</si>
  <si>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</si>
  <si>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</si>
  <si>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</si>
  <si>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</si>
  <si>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</si>
  <si>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</si>
  <si>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</si>
  <si>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</si>
  <si>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</si>
  <si>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</si>
  <si>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</si>
  <si>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</si>
  <si>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</si>
  <si>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</si>
  <si>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наркомании в Санкт-Петербурге в соответствии с законами Санкт-Петербурга»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</si>
  <si>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</si>
  <si>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</si>
  <si>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</si>
  <si>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</si>
  <si>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</si>
  <si>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</si>
  <si>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</si>
  <si>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</si>
  <si>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</si>
  <si>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</si>
  <si>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</si>
  <si>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</si>
  <si>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</si>
  <si>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2.3.9.</t>
  </si>
  <si>
    <t xml:space="preserve">2.3.9.1. 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</si>
  <si>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</si>
  <si>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</si>
  <si>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</si>
  <si>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</si>
  <si>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</si>
  <si>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</si>
  <si>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</si>
  <si>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</si>
  <si>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</si>
  <si>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</si>
  <si>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</si>
  <si>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</si>
  <si>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</si>
  <si>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</si>
  <si>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</si>
  <si>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</si>
  <si>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</si>
  <si>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</si>
  <si>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</si>
  <si>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</si>
  <si>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</si>
  <si>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</si>
  <si>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</si>
  <si>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</si>
  <si>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</si>
  <si>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</si>
  <si>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</si>
  <si>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</si>
  <si>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</si>
  <si>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</si>
  <si>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</si>
  <si>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</si>
  <si>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</si>
  <si>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</si>
  <si>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</si>
  <si>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</si>
  <si>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</si>
  <si>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</si>
  <si>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</si>
  <si>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</si>
  <si>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</si>
  <si>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</si>
  <si>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</si>
  <si>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</si>
  <si>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</si>
  <si>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</si>
  <si>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</si>
  <si>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</si>
  <si>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</si>
  <si>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</si>
  <si>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</si>
  <si>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</si>
  <si>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</si>
  <si>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</si>
  <si>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</si>
  <si>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</si>
  <si>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</si>
  <si>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</si>
  <si>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</si>
  <si>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</si>
  <si>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</si>
  <si>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4.1.7.</t>
  </si>
  <si>
    <t>4.1.7.1.</t>
  </si>
  <si>
    <t>6000000134</t>
  </si>
  <si>
    <t xml:space="preserve">«Об утверждении местного бюджета МО Черная речка на 2016 год» 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</si>
  <si>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</si>
  <si>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</si>
  <si>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</si>
  <si>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</si>
  <si>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</si>
  <si>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</si>
  <si>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</si>
  <si>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</si>
  <si>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</si>
  <si>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</si>
  <si>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</si>
  <si>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</si>
  <si>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</si>
  <si>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</si>
  <si>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</si>
  <si>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</si>
  <si>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</si>
  <si>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</si>
  <si>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</si>
  <si>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</si>
  <si>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</si>
  <si>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</si>
  <si>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</si>
  <si>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</si>
  <si>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</si>
  <si>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</si>
  <si>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</si>
  <si>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</si>
  <si>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</si>
  <si>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</si>
  <si>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</si>
  <si>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</si>
  <si>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</si>
  <si>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</si>
  <si>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</si>
  <si>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</si>
  <si>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к Решению Муниципального Совета </t>
  </si>
  <si>
    <t>"О внесении изменений и дополнений в Решение Муниципального Совета от 23.11.15 № 31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</si>
  <si>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</si>
  <si>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</si>
  <si>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</si>
  <si>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</si>
  <si>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 xml:space="preserve"> НА 2016 ГОД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</si>
  <si>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</si>
  <si>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</si>
  <si>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Муниципальная программа "Участие в пределах своей компетенции в обеспечении чистоты и порядка на территории муниципального образования Санкт-Петербурга Муниципальный округ Черная речка"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</si>
  <si>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</si>
  <si>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</si>
  <si>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</si>
  <si>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</si>
  <si>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</si>
  <si>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</si>
  <si>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</si>
  <si>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</si>
  <si>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</si>
  <si>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>6000000135</t>
  </si>
  <si>
    <t xml:space="preserve">Фонд оплаты труда учреждений
</t>
  </si>
  <si>
    <t>3300000073</t>
  </si>
  <si>
    <t>4.1.8.1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</si>
  <si>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</si>
  <si>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</si>
  <si>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</si>
  <si>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4.1.8</t>
  </si>
  <si>
    <t>4.1.9.</t>
  </si>
  <si>
    <t>4.1.9.1</t>
  </si>
  <si>
    <t>Расходы МКУ «Черная речка» на осуществление благоустройства территории</t>
  </si>
  <si>
    <t>4.1.8.2.</t>
  </si>
  <si>
    <t>Расходы МКУ «Черная речка» на осуществление функций муниципальной информационной службы</t>
  </si>
  <si>
    <t>2.3.10.1</t>
  </si>
  <si>
    <t>2.3.10.</t>
  </si>
  <si>
    <t>Приложение 2</t>
  </si>
  <si>
    <t xml:space="preserve">ВЕДОМСТВЕННАЯ СТРУКТУРА РАСХОДОВ </t>
  </si>
  <si>
    <t>МУНИЦИПАЛЬНЫЙ ОКРУГ ЧЕРНАЯ РЕЧКА НА 2016 ГОД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</si>
  <si>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</si>
  <si>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</si>
  <si>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2.3.10</t>
  </si>
  <si>
    <t>4.1.8.</t>
  </si>
  <si>
    <t xml:space="preserve">Финансирование непредвиденных расходов из средств резервного фонда на проведение аварийно-восстановительных работ в области благоустройства </t>
  </si>
  <si>
    <t xml:space="preserve">Финансирование непредвиденных расходов из средств  резервного фонда на проведение аварийно-восстановительных работ в области благоустройства 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</si>
  <si>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</si>
  <si>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</si>
  <si>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</si>
  <si>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</si>
  <si>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</si>
  <si>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</si>
  <si>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</si>
  <si>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</si>
  <si>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</si>
  <si>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</si>
  <si>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</si>
  <si>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</si>
  <si>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</si>
  <si>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вознаграждение приемным родителям</t>
  </si>
  <si>
    <t>966 2 02 03027 03 0200 151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</si>
  <si>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</si>
  <si>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966 2 02 03027 03 0100 151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</si>
  <si>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</si>
  <si>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966 2 02 03024 03 0200 151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</si>
  <si>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</si>
  <si>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966 2 02 03024 03 0100 151</t>
  </si>
  <si>
    <t>Прочие субсидии бюджетам внутригородских муниципальных образований городов федерального значения</t>
  </si>
  <si>
    <t>966 2 02 02999 03 0000 151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</si>
  <si>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</si>
  <si>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</si>
  <si>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</si>
  <si>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</si>
  <si>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</si>
  <si>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</si>
  <si>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</si>
  <si>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</si>
  <si>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</si>
  <si>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</si>
  <si>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8.2.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</si>
  <si>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</si>
  <si>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</si>
  <si>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</si>
  <si>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</si>
  <si>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</si>
  <si>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</si>
  <si>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8.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</si>
  <si>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</si>
  <si>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</si>
  <si>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</si>
  <si>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807 1 16 90030 03 0200 140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</si>
  <si>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</si>
  <si>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</si>
  <si>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</si>
  <si>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</si>
  <si>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</si>
  <si>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</si>
  <si>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</si>
  <si>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</si>
  <si>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</si>
  <si>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</si>
  <si>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</si>
  <si>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</si>
  <si>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</si>
  <si>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</si>
  <si>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</si>
  <si>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</si>
  <si>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</si>
  <si>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</si>
  <si>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</si>
  <si>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</si>
  <si>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</si>
  <si>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</si>
  <si>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</si>
  <si>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6.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</si>
  <si>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</si>
  <si>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</si>
  <si>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</si>
  <si>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</si>
  <si>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</si>
  <si>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</si>
  <si>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</si>
  <si>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</si>
  <si>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</si>
  <si>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</si>
  <si>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</si>
  <si>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</si>
  <si>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</si>
  <si>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</si>
  <si>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</si>
  <si>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4.4.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</si>
  <si>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</si>
  <si>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</si>
  <si>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</si>
  <si>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</si>
  <si>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</si>
  <si>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</si>
  <si>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4.3.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</si>
  <si>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</si>
  <si>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</si>
  <si>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</si>
  <si>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</si>
  <si>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4.2.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</si>
  <si>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</si>
  <si>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</si>
  <si>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</si>
  <si>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</si>
  <si>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</si>
  <si>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</si>
  <si>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4.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</si>
  <si>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</si>
  <si>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</si>
  <si>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</si>
  <si>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</si>
  <si>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</si>
  <si>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</si>
  <si>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</si>
  <si>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182 1 06 01010 03 0000 110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</si>
  <si>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</si>
  <si>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</si>
  <si>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</si>
  <si>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</si>
  <si>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</si>
  <si>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</si>
  <si>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</si>
  <si>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</si>
  <si>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</si>
  <si>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</si>
  <si>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</si>
  <si>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</si>
  <si>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</si>
  <si>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</si>
  <si>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</si>
  <si>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</si>
  <si>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</si>
  <si>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</si>
  <si>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</si>
  <si>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</si>
  <si>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</si>
  <si>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</si>
  <si>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</si>
  <si>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</si>
  <si>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</si>
  <si>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</si>
  <si>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</si>
  <si>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</si>
  <si>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</si>
  <si>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</si>
  <si>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</si>
  <si>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</si>
  <si>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</si>
  <si>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</si>
  <si>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</si>
  <si>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</si>
  <si>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</si>
  <si>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</si>
  <si>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</si>
  <si>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</si>
  <si>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</si>
  <si>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</si>
  <si>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Расходы</t>
  </si>
  <si>
    <t>Наименование статьи расходов</t>
  </si>
  <si>
    <t>Итого по расходам</t>
  </si>
  <si>
    <t>Главный бухгалтер - руководитель отдела бухгалтерского учета и отчетности</t>
  </si>
  <si>
    <t>Суслова Е.Л.</t>
  </si>
  <si>
    <t>№ 34 от 14.10.2016 г.</t>
  </si>
  <si>
    <t>00200000032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</si>
</sst>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</numFmts>
  <fonts count="61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8"/>
      <color indexed="6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8"/>
      <color rgb="FFC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/>
    </border>
    <border>
      <left/>
      <right style="medium"/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/>
      <top style="medium"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76" fontId="57" fillId="0" borderId="11" xfId="0" applyNumberFormat="1" applyFont="1" applyFill="1" applyBorder="1" applyAlignment="1">
      <alignment horizontal="center" vertical="center" wrapText="1"/>
    </xf>
    <xf numFmtId="176" fontId="5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6" fontId="5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176" fontId="57" fillId="0" borderId="15" xfId="0" applyNumberFormat="1" applyFont="1" applyFill="1" applyBorder="1" applyAlignment="1">
      <alignment horizontal="center" vertical="center" wrapText="1"/>
    </xf>
    <xf numFmtId="176" fontId="58" fillId="0" borderId="12" xfId="0" applyNumberFormat="1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59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176" fontId="57" fillId="36" borderId="12" xfId="0" applyNumberFormat="1" applyFont="1" applyFill="1" applyBorder="1" applyAlignment="1">
      <alignment horizontal="center" vertical="center" wrapText="1"/>
    </xf>
    <xf numFmtId="176" fontId="4" fillId="36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53" applyFont="1" applyBorder="1" applyAlignment="1">
      <alignment/>
      <protection/>
    </xf>
    <xf numFmtId="0" fontId="1" fillId="0" borderId="0" xfId="0" applyFont="1" applyBorder="1" applyAlignment="1">
      <alignment/>
    </xf>
    <xf numFmtId="176" fontId="4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176" fontId="2" fillId="35" borderId="27" xfId="0" applyNumberFormat="1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left" vertical="center" wrapText="1"/>
    </xf>
    <xf numFmtId="49" fontId="4" fillId="12" borderId="29" xfId="0" applyNumberFormat="1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49" fontId="4" fillId="12" borderId="12" xfId="0" applyNumberFormat="1" applyFont="1" applyFill="1" applyBorder="1" applyAlignment="1">
      <alignment horizontal="center" vertical="center" wrapText="1"/>
    </xf>
    <xf numFmtId="176" fontId="4" fillId="12" borderId="3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7" fillId="12" borderId="10" xfId="0" applyFont="1" applyFill="1" applyBorder="1" applyAlignment="1">
      <alignment horizontal="center" vertical="center" wrapText="1"/>
    </xf>
    <xf numFmtId="49" fontId="4" fillId="12" borderId="31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176" fontId="4" fillId="12" borderId="32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176" fontId="13" fillId="37" borderId="2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25" xfId="0" applyFont="1" applyFill="1" applyBorder="1" applyAlignment="1">
      <alignment horizontal="left" vertical="center" wrapText="1"/>
    </xf>
    <xf numFmtId="0" fontId="4" fillId="12" borderId="25" xfId="0" applyFont="1" applyFill="1" applyBorder="1" applyAlignment="1">
      <alignment horizontal="center" vertical="center" wrapText="1"/>
    </xf>
    <xf numFmtId="49" fontId="4" fillId="12" borderId="25" xfId="0" applyNumberFormat="1" applyFont="1" applyFill="1" applyBorder="1" applyAlignment="1">
      <alignment horizontal="center" vertical="center" wrapText="1"/>
    </xf>
    <xf numFmtId="176" fontId="4" fillId="12" borderId="2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176" fontId="60" fillId="37" borderId="21" xfId="0" applyNumberFormat="1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11" fillId="0" borderId="33" xfId="53" applyFont="1" applyBorder="1" applyAlignment="1">
      <alignment horizontal="center" wrapText="1"/>
      <protection/>
    </xf>
    <xf numFmtId="0" fontId="11" fillId="0" borderId="33" xfId="53" applyFont="1" applyBorder="1" applyAlignment="1">
      <alignment wrapText="1"/>
      <protection/>
    </xf>
    <xf numFmtId="0" fontId="11" fillId="0" borderId="34" xfId="53" applyFont="1" applyBorder="1" applyAlignment="1">
      <alignment horizontal="center" wrapText="1"/>
      <protection/>
    </xf>
    <xf numFmtId="0" fontId="1" fillId="0" borderId="35" xfId="53" applyFont="1" applyBorder="1" applyAlignment="1">
      <alignment horizontal="center" wrapText="1"/>
      <protection/>
    </xf>
    <xf numFmtId="0" fontId="1" fillId="0" borderId="35" xfId="53" applyFont="1" applyBorder="1" applyAlignment="1">
      <alignment horizontal="left" wrapText="1"/>
      <protection/>
    </xf>
    <xf numFmtId="0" fontId="1" fillId="0" borderId="35" xfId="53" applyFont="1" applyBorder="1" applyAlignment="1">
      <alignment wrapText="1"/>
      <protection/>
    </xf>
    <xf numFmtId="0" fontId="1" fillId="0" borderId="36" xfId="53" applyFont="1" applyBorder="1" applyAlignment="1">
      <alignment horizontal="center" wrapText="1"/>
      <protection/>
    </xf>
    <xf numFmtId="0" fontId="5" fillId="39" borderId="37" xfId="53" applyFont="1" applyFill="1" applyBorder="1" applyAlignment="1">
      <alignment horizontal="center" wrapText="1"/>
      <protection/>
    </xf>
    <xf numFmtId="0" fontId="5" fillId="39" borderId="35" xfId="53" applyFont="1" applyFill="1" applyBorder="1" applyAlignment="1">
      <alignment horizontal="left" wrapText="1"/>
      <protection/>
    </xf>
    <xf numFmtId="0" fontId="5" fillId="39" borderId="35" xfId="53" applyFont="1" applyFill="1" applyBorder="1" applyAlignment="1">
      <alignment wrapText="1"/>
      <protection/>
    </xf>
    <xf numFmtId="0" fontId="5" fillId="39" borderId="38" xfId="53" applyFont="1" applyFill="1" applyBorder="1" applyAlignment="1">
      <alignment horizontal="center" wrapText="1"/>
      <protection/>
    </xf>
    <xf numFmtId="0" fontId="1" fillId="0" borderId="39" xfId="53" applyFont="1" applyBorder="1" applyAlignment="1">
      <alignment horizontal="center" wrapText="1"/>
      <protection/>
    </xf>
    <xf numFmtId="0" fontId="1" fillId="0" borderId="37" xfId="53" applyFont="1" applyBorder="1" applyAlignment="1">
      <alignment horizontal="center" wrapText="1"/>
      <protection/>
    </xf>
    <xf numFmtId="0" fontId="5" fillId="0" borderId="38" xfId="53" applyFont="1" applyBorder="1" applyAlignment="1">
      <alignment horizontal="center" wrapText="1"/>
      <protection/>
    </xf>
    <xf numFmtId="0" fontId="1" fillId="0" borderId="38" xfId="53" applyFont="1" applyBorder="1" applyAlignment="1">
      <alignment horizontal="center" wrapText="1"/>
      <protection/>
    </xf>
    <xf numFmtId="0" fontId="1" fillId="0" borderId="40" xfId="53" applyFont="1" applyBorder="1" applyAlignment="1">
      <alignment horizontal="center" wrapText="1"/>
      <protection/>
    </xf>
    <xf numFmtId="0" fontId="1" fillId="0" borderId="41" xfId="53" applyFont="1" applyBorder="1" applyAlignment="1">
      <alignment horizontal="left" wrapText="1"/>
      <protection/>
    </xf>
    <xf numFmtId="0" fontId="1" fillId="0" borderId="41" xfId="53" applyFont="1" applyBorder="1" applyAlignment="1">
      <alignment wrapText="1"/>
      <protection/>
    </xf>
    <xf numFmtId="0" fontId="1" fillId="0" borderId="42" xfId="53" applyFont="1" applyBorder="1" applyAlignment="1">
      <alignment horizontal="center" wrapText="1"/>
      <protection/>
    </xf>
    <xf numFmtId="176" fontId="1" fillId="34" borderId="43" xfId="53" applyNumberFormat="1" applyFont="1" applyFill="1" applyBorder="1" applyAlignment="1">
      <alignment horizontal="center" wrapText="1"/>
      <protection/>
    </xf>
    <xf numFmtId="0" fontId="1" fillId="34" borderId="43" xfId="53" applyFont="1" applyFill="1" applyBorder="1" applyAlignment="1">
      <alignment horizontal="left" wrapText="1"/>
      <protection/>
    </xf>
    <xf numFmtId="0" fontId="1" fillId="34" borderId="43" xfId="53" applyFont="1" applyFill="1" applyBorder="1" applyAlignment="1">
      <alignment wrapText="1"/>
      <protection/>
    </xf>
    <xf numFmtId="0" fontId="1" fillId="34" borderId="36" xfId="53" applyFont="1" applyFill="1" applyBorder="1" applyAlignment="1">
      <alignment horizontal="center" wrapText="1"/>
      <protection/>
    </xf>
    <xf numFmtId="0" fontId="5" fillId="40" borderId="35" xfId="53" applyFont="1" applyFill="1" applyBorder="1" applyAlignment="1">
      <alignment horizontal="center" wrapText="1"/>
      <protection/>
    </xf>
    <xf numFmtId="0" fontId="5" fillId="40" borderId="35" xfId="53" applyFont="1" applyFill="1" applyBorder="1" applyAlignment="1">
      <alignment horizontal="left" wrapText="1"/>
      <protection/>
    </xf>
    <xf numFmtId="0" fontId="5" fillId="40" borderId="35" xfId="53" applyFont="1" applyFill="1" applyBorder="1" applyAlignment="1">
      <alignment wrapText="1"/>
      <protection/>
    </xf>
    <xf numFmtId="0" fontId="5" fillId="40" borderId="39" xfId="53" applyFont="1" applyFill="1" applyBorder="1" applyAlignment="1">
      <alignment horizontal="center" wrapText="1"/>
      <protection/>
    </xf>
    <xf numFmtId="0" fontId="5" fillId="3" borderId="35" xfId="53" applyFont="1" applyFill="1" applyBorder="1" applyAlignment="1">
      <alignment horizontal="center" wrapText="1"/>
      <protection/>
    </xf>
    <xf numFmtId="0" fontId="5" fillId="3" borderId="35" xfId="53" applyFont="1" applyFill="1" applyBorder="1" applyAlignment="1">
      <alignment horizontal="left" wrapText="1"/>
      <protection/>
    </xf>
    <xf numFmtId="0" fontId="5" fillId="3" borderId="35" xfId="53" applyFont="1" applyFill="1" applyBorder="1" applyAlignment="1">
      <alignment wrapText="1"/>
      <protection/>
    </xf>
    <xf numFmtId="0" fontId="5" fillId="3" borderId="39" xfId="53" applyFont="1" applyFill="1" applyBorder="1" applyAlignment="1">
      <alignment horizontal="center" wrapText="1"/>
      <protection/>
    </xf>
    <xf numFmtId="0" fontId="5" fillId="41" borderId="44" xfId="53" applyFont="1" applyFill="1" applyBorder="1" applyAlignment="1">
      <alignment horizontal="center" wrapText="1"/>
      <protection/>
    </xf>
    <xf numFmtId="0" fontId="5" fillId="41" borderId="44" xfId="53" applyFont="1" applyFill="1" applyBorder="1" applyAlignment="1">
      <alignment horizontal="left" wrapText="1"/>
      <protection/>
    </xf>
    <xf numFmtId="0" fontId="5" fillId="41" borderId="44" xfId="53" applyFont="1" applyFill="1" applyBorder="1" applyAlignment="1">
      <alignment wrapText="1"/>
      <protection/>
    </xf>
    <xf numFmtId="0" fontId="5" fillId="41" borderId="45" xfId="53" applyFont="1" applyFill="1" applyBorder="1" applyAlignment="1">
      <alignment horizontal="center" wrapText="1"/>
      <protection/>
    </xf>
    <xf numFmtId="0" fontId="1" fillId="0" borderId="43" xfId="53" applyFont="1" applyBorder="1" applyAlignment="1">
      <alignment horizontal="center" wrapText="1"/>
      <protection/>
    </xf>
    <xf numFmtId="0" fontId="1" fillId="0" borderId="43" xfId="42" applyFont="1" applyBorder="1" applyAlignment="1" applyProtection="1">
      <alignment horizontal="left" wrapText="1"/>
      <protection/>
    </xf>
    <xf numFmtId="0" fontId="1" fillId="0" borderId="43" xfId="53" applyFont="1" applyBorder="1" applyAlignment="1">
      <alignment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0" fontId="1" fillId="0" borderId="35" xfId="42" applyFont="1" applyBorder="1" applyAlignment="1" applyProtection="1">
      <alignment horizontal="left" wrapText="1"/>
      <protection/>
    </xf>
    <xf numFmtId="0" fontId="5" fillId="3" borderId="37" xfId="53" applyFont="1" applyFill="1" applyBorder="1" applyAlignment="1">
      <alignment horizontal="center" wrapText="1"/>
      <protection/>
    </xf>
    <xf numFmtId="0" fontId="5" fillId="3" borderId="38" xfId="53" applyFont="1" applyFill="1" applyBorder="1" applyAlignment="1">
      <alignment horizontal="center" wrapText="1"/>
      <protection/>
    </xf>
    <xf numFmtId="0" fontId="5" fillId="41" borderId="35" xfId="53" applyFont="1" applyFill="1" applyBorder="1" applyAlignment="1">
      <alignment horizontal="center" wrapText="1"/>
      <protection/>
    </xf>
    <xf numFmtId="0" fontId="5" fillId="41" borderId="35" xfId="53" applyFont="1" applyFill="1" applyBorder="1" applyAlignment="1">
      <alignment horizontal="left" wrapText="1"/>
      <protection/>
    </xf>
    <xf numFmtId="0" fontId="5" fillId="41" borderId="35" xfId="53" applyFont="1" applyFill="1" applyBorder="1" applyAlignment="1">
      <alignment wrapText="1"/>
      <protection/>
    </xf>
    <xf numFmtId="0" fontId="5" fillId="41" borderId="39" xfId="53" applyFont="1" applyFill="1" applyBorder="1" applyAlignment="1">
      <alignment horizontal="center" wrapText="1"/>
      <protection/>
    </xf>
    <xf numFmtId="0" fontId="14" fillId="0" borderId="37" xfId="53" applyFont="1" applyBorder="1" applyAlignment="1">
      <alignment horizontal="center" wrapText="1"/>
      <protection/>
    </xf>
    <xf numFmtId="0" fontId="14" fillId="0" borderId="35" xfId="53" applyFont="1" applyBorder="1" applyAlignment="1">
      <alignment horizontal="left" wrapText="1"/>
      <protection/>
    </xf>
    <xf numFmtId="0" fontId="14" fillId="0" borderId="35" xfId="53" applyFont="1" applyBorder="1" applyAlignment="1">
      <alignment wrapText="1"/>
      <protection/>
    </xf>
    <xf numFmtId="0" fontId="14" fillId="0" borderId="38" xfId="53" applyFont="1" applyBorder="1" applyAlignment="1">
      <alignment horizontal="center" wrapText="1"/>
      <protection/>
    </xf>
    <xf numFmtId="0" fontId="5" fillId="41" borderId="37" xfId="53" applyFont="1" applyFill="1" applyBorder="1" applyAlignment="1">
      <alignment horizontal="center" wrapText="1"/>
      <protection/>
    </xf>
    <xf numFmtId="0" fontId="5" fillId="41" borderId="38" xfId="53" applyFont="1" applyFill="1" applyBorder="1" applyAlignment="1">
      <alignment horizontal="center" wrapText="1"/>
      <protection/>
    </xf>
    <xf numFmtId="0" fontId="14" fillId="0" borderId="35" xfId="53" applyFont="1" applyBorder="1" applyAlignment="1">
      <alignment horizontal="center" wrapText="1"/>
      <protection/>
    </xf>
    <xf numFmtId="0" fontId="14" fillId="0" borderId="39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33" xfId="53" applyFont="1" applyBorder="1" applyAlignment="1">
      <alignment horizontal="left" wrapText="1"/>
      <protection/>
    </xf>
    <xf numFmtId="0" fontId="14" fillId="0" borderId="33" xfId="53" applyFont="1" applyBorder="1" applyAlignment="1">
      <alignment wrapText="1"/>
      <protection/>
    </xf>
    <xf numFmtId="0" fontId="14" fillId="0" borderId="46" xfId="53" applyFont="1" applyBorder="1" applyAlignment="1">
      <alignment horizontal="center" wrapText="1"/>
      <protection/>
    </xf>
    <xf numFmtId="0" fontId="1" fillId="41" borderId="37" xfId="53" applyFont="1" applyFill="1" applyBorder="1" applyAlignment="1">
      <alignment horizontal="center" wrapText="1"/>
      <protection/>
    </xf>
    <xf numFmtId="0" fontId="1" fillId="0" borderId="43" xfId="53" applyFont="1" applyBorder="1" applyAlignment="1">
      <alignment horizontal="left" wrapText="1"/>
      <protection/>
    </xf>
    <xf numFmtId="14" fontId="1" fillId="0" borderId="36" xfId="53" applyNumberFormat="1" applyFont="1" applyBorder="1" applyAlignment="1">
      <alignment horizontal="center" wrapText="1"/>
      <protection/>
    </xf>
    <xf numFmtId="16" fontId="5" fillId="3" borderId="38" xfId="53" applyNumberFormat="1" applyFont="1" applyFill="1" applyBorder="1" applyAlignment="1">
      <alignment horizontal="center" wrapText="1"/>
      <protection/>
    </xf>
    <xf numFmtId="14" fontId="1" fillId="0" borderId="38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5" fillId="40" borderId="35" xfId="53" applyFont="1" applyFill="1" applyBorder="1" applyAlignment="1">
      <alignment horizontal="center" wrapText="1"/>
      <protection/>
    </xf>
    <xf numFmtId="0" fontId="15" fillId="40" borderId="35" xfId="53" applyFont="1" applyFill="1" applyBorder="1" applyAlignment="1">
      <alignment horizontal="left" wrapText="1"/>
      <protection/>
    </xf>
    <xf numFmtId="0" fontId="2" fillId="0" borderId="35" xfId="53" applyFont="1" applyBorder="1" applyAlignment="1">
      <alignment horizontal="center" wrapText="1"/>
      <protection/>
    </xf>
    <xf numFmtId="0" fontId="2" fillId="0" borderId="47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59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39" fontId="0" fillId="0" borderId="10" xfId="61" applyNumberFormat="1" applyFont="1" applyBorder="1" applyAlignment="1">
      <alignment horizontal="right"/>
    </xf>
    <xf numFmtId="49" fontId="11" fillId="0" borderId="4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39" fontId="0" fillId="34" borderId="10" xfId="61" applyNumberFormat="1" applyFont="1" applyFill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2" fillId="0" borderId="49" xfId="53" applyFont="1" applyBorder="1" applyAlignment="1">
      <alignment horizontal="center" wrapText="1"/>
      <protection/>
    </xf>
    <xf numFmtId="0" fontId="2" fillId="0" borderId="39" xfId="53" applyFont="1" applyBorder="1" applyAlignment="1">
      <alignment horizontal="center" wrapText="1"/>
      <protection/>
    </xf>
    <xf numFmtId="0" fontId="5" fillId="3" borderId="50" xfId="53" applyFont="1" applyFill="1" applyBorder="1" applyAlignment="1">
      <alignment horizontal="center" wrapText="1"/>
      <protection/>
    </xf>
    <xf numFmtId="0" fontId="5" fillId="3" borderId="38" xfId="53" applyFont="1" applyFill="1" applyBorder="1" applyAlignment="1">
      <alignment horizontal="center" wrapText="1"/>
      <protection/>
    </xf>
    <xf numFmtId="0" fontId="5" fillId="3" borderId="51" xfId="53" applyFont="1" applyFill="1" applyBorder="1" applyAlignment="1">
      <alignment wrapText="1"/>
      <protection/>
    </xf>
    <xf numFmtId="0" fontId="5" fillId="3" borderId="39" xfId="53" applyFont="1" applyFill="1" applyBorder="1" applyAlignment="1">
      <alignment wrapText="1"/>
      <protection/>
    </xf>
    <xf numFmtId="0" fontId="5" fillId="3" borderId="51" xfId="53" applyFont="1" applyFill="1" applyBorder="1" applyAlignment="1">
      <alignment horizontal="left" wrapText="1"/>
      <protection/>
    </xf>
    <xf numFmtId="0" fontId="5" fillId="3" borderId="39" xfId="53" applyFont="1" applyFill="1" applyBorder="1" applyAlignment="1">
      <alignment horizontal="left" wrapText="1"/>
      <protection/>
    </xf>
    <xf numFmtId="0" fontId="5" fillId="3" borderId="52" xfId="53" applyFont="1" applyFill="1" applyBorder="1" applyAlignment="1">
      <alignment horizontal="center" wrapText="1"/>
      <protection/>
    </xf>
    <xf numFmtId="0" fontId="5" fillId="3" borderId="53" xfId="53" applyFont="1" applyFill="1" applyBorder="1" applyAlignment="1">
      <alignment horizontal="center" wrapText="1"/>
      <protection/>
    </xf>
    <xf numFmtId="0" fontId="1" fillId="0" borderId="50" xfId="53" applyFont="1" applyBorder="1" applyAlignment="1">
      <alignment horizontal="center" wrapText="1"/>
      <protection/>
    </xf>
    <xf numFmtId="0" fontId="1" fillId="0" borderId="38" xfId="53" applyFont="1" applyBorder="1" applyAlignment="1">
      <alignment horizontal="center" wrapText="1"/>
      <protection/>
    </xf>
    <xf numFmtId="0" fontId="1" fillId="0" borderId="51" xfId="53" applyFont="1" applyBorder="1" applyAlignment="1">
      <alignment wrapText="1"/>
      <protection/>
    </xf>
    <xf numFmtId="0" fontId="1" fillId="0" borderId="39" xfId="53" applyFont="1" applyBorder="1" applyAlignment="1">
      <alignment wrapText="1"/>
      <protection/>
    </xf>
    <xf numFmtId="0" fontId="1" fillId="0" borderId="51" xfId="53" applyFont="1" applyBorder="1" applyAlignment="1">
      <alignment horizontal="left" wrapText="1"/>
      <protection/>
    </xf>
    <xf numFmtId="0" fontId="1" fillId="0" borderId="39" xfId="53" applyFont="1" applyBorder="1" applyAlignment="1">
      <alignment horizontal="left" wrapText="1"/>
      <protection/>
    </xf>
    <xf numFmtId="0" fontId="1" fillId="0" borderId="52" xfId="53" applyFont="1" applyBorder="1" applyAlignment="1">
      <alignment horizontal="center" wrapText="1"/>
      <protection/>
    </xf>
    <xf numFmtId="0" fontId="1" fillId="0" borderId="53" xfId="53" applyFont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55" xfId="53" applyFont="1" applyBorder="1" applyAlignment="1">
      <alignment horizontal="center" wrapText="1"/>
      <protection/>
    </xf>
    <xf numFmtId="0" fontId="1" fillId="0" borderId="36" xfId="53" applyFont="1" applyBorder="1" applyAlignment="1">
      <alignment wrapText="1"/>
      <protection/>
    </xf>
    <xf numFmtId="0" fontId="1" fillId="0" borderId="46" xfId="53" applyFont="1" applyBorder="1" applyAlignment="1">
      <alignment wrapText="1"/>
      <protection/>
    </xf>
    <xf numFmtId="0" fontId="1" fillId="0" borderId="36" xfId="53" applyFont="1" applyBorder="1" applyAlignment="1">
      <alignment horizontal="left" wrapText="1"/>
      <protection/>
    </xf>
    <xf numFmtId="0" fontId="1" fillId="0" borderId="46" xfId="53" applyFont="1" applyBorder="1" applyAlignment="1">
      <alignment horizontal="left" wrapText="1"/>
      <protection/>
    </xf>
    <xf numFmtId="0" fontId="1" fillId="0" borderId="51" xfId="53" applyFont="1" applyBorder="1" applyAlignment="1">
      <alignment horizontal="center" wrapText="1"/>
      <protection/>
    </xf>
    <xf numFmtId="0" fontId="1" fillId="0" borderId="36" xfId="53" applyFont="1" applyBorder="1" applyAlignment="1">
      <alignment horizontal="center" wrapText="1"/>
      <protection/>
    </xf>
    <xf numFmtId="0" fontId="1" fillId="0" borderId="46" xfId="53" applyFont="1" applyBorder="1" applyAlignment="1">
      <alignment horizontal="center" wrapText="1"/>
      <protection/>
    </xf>
    <xf numFmtId="16" fontId="5" fillId="3" borderId="50" xfId="53" applyNumberFormat="1" applyFont="1" applyFill="1" applyBorder="1" applyAlignment="1">
      <alignment horizontal="center" wrapText="1"/>
      <protection/>
    </xf>
    <xf numFmtId="0" fontId="14" fillId="0" borderId="50" xfId="53" applyFont="1" applyBorder="1" applyAlignment="1">
      <alignment horizontal="center" wrapText="1"/>
      <protection/>
    </xf>
    <xf numFmtId="0" fontId="14" fillId="0" borderId="38" xfId="53" applyFont="1" applyBorder="1" applyAlignment="1">
      <alignment horizontal="center" wrapText="1"/>
      <protection/>
    </xf>
    <xf numFmtId="0" fontId="14" fillId="0" borderId="51" xfId="53" applyFont="1" applyBorder="1" applyAlignment="1">
      <alignment wrapText="1"/>
      <protection/>
    </xf>
    <xf numFmtId="0" fontId="14" fillId="0" borderId="39" xfId="53" applyFont="1" applyBorder="1" applyAlignment="1">
      <alignment wrapText="1"/>
      <protection/>
    </xf>
    <xf numFmtId="0" fontId="14" fillId="0" borderId="51" xfId="53" applyFont="1" applyBorder="1" applyAlignment="1">
      <alignment horizontal="left" wrapText="1"/>
      <protection/>
    </xf>
    <xf numFmtId="0" fontId="14" fillId="0" borderId="39" xfId="53" applyFont="1" applyBorder="1" applyAlignment="1">
      <alignment horizontal="left" wrapText="1"/>
      <protection/>
    </xf>
    <xf numFmtId="0" fontId="14" fillId="0" borderId="52" xfId="53" applyFont="1" applyBorder="1" applyAlignment="1">
      <alignment horizontal="center" wrapText="1"/>
      <protection/>
    </xf>
    <xf numFmtId="0" fontId="14" fillId="0" borderId="53" xfId="53" applyFont="1" applyBorder="1" applyAlignment="1">
      <alignment horizontal="center" wrapText="1"/>
      <protection/>
    </xf>
    <xf numFmtId="0" fontId="16" fillId="0" borderId="10" xfId="0" applyFont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6</xdr:col>
      <xdr:colOff>0</xdr:colOff>
      <xdr:row>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247650"/>
          <a:ext cx="875347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 от 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.2016 «О внесении изменений и дополнений в Решение Муниципального Совета Муниципальный округ Черная речка № 31 от 23.11.2015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«Об утверждении местного бюджета МО Черная речка на 2016 год» внесены следжующие изменения: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8"/>
  <sheetViews>
    <sheetView view="pageBreakPreview" zoomScale="120" zoomScaleSheetLayoutView="120" zoomScalePageLayoutView="0" workbookViewId="0" topLeftCell="A1">
      <selection activeCell="D7" sqref="D7"/>
    </sheetView>
  </sheetViews>
  <sheetFormatPr defaultColWidth="9.00390625" defaultRowHeight="12.75"/>
  <cols>
    <col min="1" max="1" width="6.50390625" style="134" customWidth="1"/>
    <col min="2" max="2" width="28.50390625" style="134" customWidth="1"/>
    <col min="3" max="3" width="54.50390625" style="134" customWidth="1"/>
    <col min="4" max="4" width="24.50390625" style="134" customWidth="1"/>
  </cols>
  <sheetData>
    <row r="1" ht="13.5">
      <c r="D1" s="132" t="s">
        <v>433</v>
      </c>
    </row>
    <row r="2" ht="13.5">
      <c r="D2" s="132" t="s">
        <v>237</v>
      </c>
    </row>
    <row r="3" ht="13.5">
      <c r="D3" s="132" t="s">
        <v>238</v>
      </c>
    </row>
    <row r="4" spans="2:4" ht="13.5">
      <c r="B4" s="265"/>
      <c r="D4" s="132" t="s">
        <v>200</v>
      </c>
    </row>
    <row r="5" spans="2:4" ht="13.5">
      <c r="B5" s="264"/>
      <c r="D5" s="263" t="s">
        <v>439</v>
      </c>
    </row>
    <row r="6" ht="12.75">
      <c r="C6" s="262"/>
    </row>
    <row r="7" ht="12.75">
      <c r="C7" s="261" t="s">
        <v>432</v>
      </c>
    </row>
    <row r="8" ht="12.75">
      <c r="C8" s="261" t="s">
        <v>239</v>
      </c>
    </row>
    <row r="9" ht="12.75">
      <c r="C9" s="261" t="s">
        <v>273</v>
      </c>
    </row>
    <row r="10" ht="13.5" thickBot="1"/>
    <row r="11" spans="1:4" ht="12.75">
      <c r="A11" s="284" t="s">
        <v>431</v>
      </c>
      <c r="B11" s="284" t="s">
        <v>430</v>
      </c>
      <c r="C11" s="284" t="s">
        <v>429</v>
      </c>
      <c r="D11" s="260" t="s">
        <v>428</v>
      </c>
    </row>
    <row r="12" spans="1:4" ht="13.5" thickBot="1">
      <c r="A12" s="285"/>
      <c r="B12" s="285"/>
      <c r="C12" s="285"/>
      <c r="D12" s="259" t="s">
        <v>427</v>
      </c>
    </row>
    <row r="13" spans="1:4" ht="34.5" customHeight="1" thickBot="1">
      <c r="A13" s="257" t="s">
        <v>426</v>
      </c>
      <c r="B13" s="258" t="s">
        <v>425</v>
      </c>
      <c r="C13" s="258" t="s">
        <v>424</v>
      </c>
      <c r="D13" s="257">
        <f>D14+D29+D32+D35+D51+D59+D69+D45</f>
        <v>86432.4</v>
      </c>
    </row>
    <row r="14" spans="1:4" ht="19.5" customHeight="1" thickBot="1">
      <c r="A14" s="244" t="s">
        <v>0</v>
      </c>
      <c r="B14" s="237" t="s">
        <v>423</v>
      </c>
      <c r="C14" s="237" t="s">
        <v>422</v>
      </c>
      <c r="D14" s="243">
        <f>D15+D23+D26</f>
        <v>49831</v>
      </c>
    </row>
    <row r="15" spans="1:4" s="256" customFormat="1" ht="27" thickBot="1">
      <c r="A15" s="223" t="s">
        <v>2</v>
      </c>
      <c r="B15" s="222" t="s">
        <v>421</v>
      </c>
      <c r="C15" s="221" t="s">
        <v>420</v>
      </c>
      <c r="D15" s="220">
        <f>D16+D19+D22</f>
        <v>30493.9</v>
      </c>
    </row>
    <row r="16" spans="1:4" ht="27" thickBot="1">
      <c r="A16" s="207" t="s">
        <v>4</v>
      </c>
      <c r="B16" s="241" t="s">
        <v>419</v>
      </c>
      <c r="C16" s="240" t="s">
        <v>417</v>
      </c>
      <c r="D16" s="239">
        <f>D17</f>
        <v>21279.9</v>
      </c>
    </row>
    <row r="17" spans="1:4" ht="27" thickBot="1">
      <c r="A17" s="207"/>
      <c r="B17" s="198" t="s">
        <v>418</v>
      </c>
      <c r="C17" s="197" t="s">
        <v>417</v>
      </c>
      <c r="D17" s="205">
        <v>21279.9</v>
      </c>
    </row>
    <row r="18" spans="1:4" ht="39.75" thickBot="1">
      <c r="A18" s="207"/>
      <c r="B18" s="198" t="s">
        <v>416</v>
      </c>
      <c r="C18" s="197" t="s">
        <v>415</v>
      </c>
      <c r="D18" s="205">
        <v>0</v>
      </c>
    </row>
    <row r="19" spans="1:4" ht="39.75" thickBot="1">
      <c r="A19" s="255" t="s">
        <v>414</v>
      </c>
      <c r="B19" s="241" t="s">
        <v>413</v>
      </c>
      <c r="C19" s="240" t="s">
        <v>411</v>
      </c>
      <c r="D19" s="239">
        <f>SUM(D20:D21)</f>
        <v>5898.3</v>
      </c>
    </row>
    <row r="20" spans="1:4" ht="39.75" thickBot="1">
      <c r="A20" s="207"/>
      <c r="B20" s="198" t="s">
        <v>412</v>
      </c>
      <c r="C20" s="197" t="s">
        <v>411</v>
      </c>
      <c r="D20" s="205">
        <v>5898.3</v>
      </c>
    </row>
    <row r="21" spans="1:4" ht="45" customHeight="1" thickBot="1">
      <c r="A21" s="207"/>
      <c r="B21" s="198" t="s">
        <v>410</v>
      </c>
      <c r="C21" s="197" t="s">
        <v>409</v>
      </c>
      <c r="D21" s="205">
        <v>0</v>
      </c>
    </row>
    <row r="22" spans="1:4" ht="27" thickBot="1">
      <c r="A22" s="204" t="s">
        <v>408</v>
      </c>
      <c r="B22" s="241" t="s">
        <v>407</v>
      </c>
      <c r="C22" s="240" t="s">
        <v>406</v>
      </c>
      <c r="D22" s="245">
        <v>3315.7</v>
      </c>
    </row>
    <row r="23" spans="1:4" ht="27" thickBot="1">
      <c r="A23" s="254" t="s">
        <v>7</v>
      </c>
      <c r="B23" s="222" t="s">
        <v>405</v>
      </c>
      <c r="C23" s="221" t="s">
        <v>403</v>
      </c>
      <c r="D23" s="233">
        <f>D24</f>
        <v>17567.5</v>
      </c>
    </row>
    <row r="24" spans="1:4" ht="27" thickBot="1">
      <c r="A24" s="253"/>
      <c r="B24" s="230" t="s">
        <v>404</v>
      </c>
      <c r="C24" s="252" t="s">
        <v>403</v>
      </c>
      <c r="D24" s="228">
        <v>17567.5</v>
      </c>
    </row>
    <row r="25" spans="1:4" ht="39.75" thickBot="1">
      <c r="A25" s="211"/>
      <c r="B25" s="210" t="s">
        <v>402</v>
      </c>
      <c r="C25" s="209" t="s">
        <v>401</v>
      </c>
      <c r="D25" s="208">
        <v>0</v>
      </c>
    </row>
    <row r="26" spans="1:4" ht="12.75">
      <c r="A26" s="286" t="s">
        <v>400</v>
      </c>
      <c r="B26" s="288" t="s">
        <v>399</v>
      </c>
      <c r="C26" s="290" t="s">
        <v>398</v>
      </c>
      <c r="D26" s="292">
        <f>D28</f>
        <v>1769.6</v>
      </c>
    </row>
    <row r="27" spans="1:4" ht="13.5" thickBot="1">
      <c r="A27" s="287"/>
      <c r="B27" s="289"/>
      <c r="C27" s="291"/>
      <c r="D27" s="293"/>
    </row>
    <row r="28" spans="1:4" ht="39.75" thickBot="1">
      <c r="A28" s="207"/>
      <c r="B28" s="198" t="s">
        <v>397</v>
      </c>
      <c r="C28" s="197" t="s">
        <v>396</v>
      </c>
      <c r="D28" s="205">
        <v>1769.6</v>
      </c>
    </row>
    <row r="29" spans="1:4" ht="13.5" thickBot="1">
      <c r="A29" s="244" t="s">
        <v>227</v>
      </c>
      <c r="B29" s="237" t="s">
        <v>395</v>
      </c>
      <c r="C29" s="236" t="s">
        <v>394</v>
      </c>
      <c r="D29" s="251">
        <f>D30</f>
        <v>30294.7</v>
      </c>
    </row>
    <row r="30" spans="1:4" ht="13.5" thickBot="1">
      <c r="A30" s="223" t="s">
        <v>15</v>
      </c>
      <c r="B30" s="222" t="s">
        <v>393</v>
      </c>
      <c r="C30" s="221" t="s">
        <v>392</v>
      </c>
      <c r="D30" s="220">
        <f>D31</f>
        <v>30294.7</v>
      </c>
    </row>
    <row r="31" spans="1:4" ht="53.25" thickBot="1">
      <c r="A31" s="207"/>
      <c r="B31" s="198" t="s">
        <v>391</v>
      </c>
      <c r="C31" s="197" t="s">
        <v>390</v>
      </c>
      <c r="D31" s="205">
        <v>30294.7</v>
      </c>
    </row>
    <row r="32" spans="1:4" ht="39.75" thickBot="1">
      <c r="A32" s="244" t="s">
        <v>43</v>
      </c>
      <c r="B32" s="237" t="s">
        <v>389</v>
      </c>
      <c r="C32" s="236" t="s">
        <v>388</v>
      </c>
      <c r="D32" s="243">
        <v>0</v>
      </c>
    </row>
    <row r="33" spans="1:4" ht="13.5" thickBot="1">
      <c r="A33" s="250" t="s">
        <v>45</v>
      </c>
      <c r="B33" s="249" t="s">
        <v>387</v>
      </c>
      <c r="C33" s="248" t="s">
        <v>386</v>
      </c>
      <c r="D33" s="247">
        <v>0</v>
      </c>
    </row>
    <row r="34" spans="1:4" ht="27" thickBot="1">
      <c r="A34" s="204"/>
      <c r="B34" s="198" t="s">
        <v>385</v>
      </c>
      <c r="C34" s="197" t="s">
        <v>384</v>
      </c>
      <c r="D34" s="196">
        <v>0</v>
      </c>
    </row>
    <row r="35" spans="1:4" ht="39.75" thickBot="1">
      <c r="A35" s="244" t="s">
        <v>383</v>
      </c>
      <c r="B35" s="237" t="s">
        <v>382</v>
      </c>
      <c r="C35" s="236" t="s">
        <v>381</v>
      </c>
      <c r="D35" s="243">
        <v>0</v>
      </c>
    </row>
    <row r="36" spans="1:4" ht="13.5" thickBot="1">
      <c r="A36" s="246" t="s">
        <v>138</v>
      </c>
      <c r="B36" s="241" t="s">
        <v>380</v>
      </c>
      <c r="C36" s="240" t="s">
        <v>379</v>
      </c>
      <c r="D36" s="245">
        <v>0</v>
      </c>
    </row>
    <row r="37" spans="1:4" ht="39.75" thickBot="1">
      <c r="A37" s="207"/>
      <c r="B37" s="198" t="s">
        <v>378</v>
      </c>
      <c r="C37" s="197" t="s">
        <v>377</v>
      </c>
      <c r="D37" s="205">
        <v>0</v>
      </c>
    </row>
    <row r="38" spans="1:4" ht="27" thickBot="1">
      <c r="A38" s="242" t="s">
        <v>376</v>
      </c>
      <c r="B38" s="241" t="s">
        <v>375</v>
      </c>
      <c r="C38" s="240" t="s">
        <v>374</v>
      </c>
      <c r="D38" s="239">
        <v>0</v>
      </c>
    </row>
    <row r="39" spans="1:4" ht="39.75" customHeight="1" thickBot="1">
      <c r="A39" s="207"/>
      <c r="B39" s="198" t="s">
        <v>373</v>
      </c>
      <c r="C39" s="197" t="s">
        <v>372</v>
      </c>
      <c r="D39" s="205">
        <v>0</v>
      </c>
    </row>
    <row r="40" spans="1:4" ht="90" customHeight="1" thickBot="1">
      <c r="A40" s="242" t="s">
        <v>371</v>
      </c>
      <c r="B40" s="241" t="s">
        <v>370</v>
      </c>
      <c r="C40" s="240" t="s">
        <v>369</v>
      </c>
      <c r="D40" s="239">
        <v>0</v>
      </c>
    </row>
    <row r="41" spans="1:4" ht="66" customHeight="1" thickBot="1">
      <c r="A41" s="207"/>
      <c r="B41" s="198" t="s">
        <v>368</v>
      </c>
      <c r="C41" s="197" t="s">
        <v>367</v>
      </c>
      <c r="D41" s="205">
        <v>0</v>
      </c>
    </row>
    <row r="42" spans="1:4" ht="66" customHeight="1" thickBot="1">
      <c r="A42" s="207"/>
      <c r="B42" s="198" t="s">
        <v>366</v>
      </c>
      <c r="C42" s="197" t="s">
        <v>365</v>
      </c>
      <c r="D42" s="205">
        <v>0</v>
      </c>
    </row>
    <row r="43" spans="1:4" ht="39.75" thickBot="1">
      <c r="A43" s="242" t="s">
        <v>364</v>
      </c>
      <c r="B43" s="241" t="s">
        <v>363</v>
      </c>
      <c r="C43" s="240" t="s">
        <v>362</v>
      </c>
      <c r="D43" s="239">
        <v>0</v>
      </c>
    </row>
    <row r="44" spans="1:4" ht="54" customHeight="1" thickBot="1">
      <c r="A44" s="207"/>
      <c r="B44" s="198" t="s">
        <v>361</v>
      </c>
      <c r="C44" s="197" t="s">
        <v>360</v>
      </c>
      <c r="D44" s="205">
        <v>0</v>
      </c>
    </row>
    <row r="45" spans="1:4" ht="27" thickBot="1">
      <c r="A45" s="244" t="s">
        <v>359</v>
      </c>
      <c r="B45" s="237" t="s">
        <v>358</v>
      </c>
      <c r="C45" s="236" t="s">
        <v>357</v>
      </c>
      <c r="D45" s="243">
        <f>D46</f>
        <v>1500</v>
      </c>
    </row>
    <row r="46" spans="1:4" ht="13.5" thickBot="1">
      <c r="A46" s="246" t="s">
        <v>169</v>
      </c>
      <c r="B46" s="241" t="s">
        <v>356</v>
      </c>
      <c r="C46" s="240" t="s">
        <v>355</v>
      </c>
      <c r="D46" s="245">
        <f>D47</f>
        <v>1500</v>
      </c>
    </row>
    <row r="47" spans="1:4" ht="12.75">
      <c r="A47" s="294" t="s">
        <v>51</v>
      </c>
      <c r="B47" s="296" t="s">
        <v>354</v>
      </c>
      <c r="C47" s="298" t="s">
        <v>353</v>
      </c>
      <c r="D47" s="300">
        <f>SUM(D49:D50)</f>
        <v>1500</v>
      </c>
    </row>
    <row r="48" spans="1:4" ht="13.5" thickBot="1">
      <c r="A48" s="295"/>
      <c r="B48" s="297"/>
      <c r="C48" s="299"/>
      <c r="D48" s="301"/>
    </row>
    <row r="49" spans="1:4" ht="66" thickBot="1">
      <c r="A49" s="207"/>
      <c r="B49" s="198" t="s">
        <v>352</v>
      </c>
      <c r="C49" s="197" t="s">
        <v>351</v>
      </c>
      <c r="D49" s="205">
        <v>1500</v>
      </c>
    </row>
    <row r="50" spans="1:4" ht="28.5" customHeight="1" thickBot="1">
      <c r="A50" s="207"/>
      <c r="B50" s="198" t="s">
        <v>350</v>
      </c>
      <c r="C50" s="197" t="s">
        <v>349</v>
      </c>
      <c r="D50" s="205">
        <v>0</v>
      </c>
    </row>
    <row r="51" spans="1:4" ht="27" thickBot="1">
      <c r="A51" s="244" t="s">
        <v>348</v>
      </c>
      <c r="B51" s="237" t="s">
        <v>347</v>
      </c>
      <c r="C51" s="236" t="s">
        <v>346</v>
      </c>
      <c r="D51" s="243">
        <v>0</v>
      </c>
    </row>
    <row r="52" spans="1:4" ht="27" thickBot="1">
      <c r="A52" s="242" t="s">
        <v>54</v>
      </c>
      <c r="B52" s="241" t="s">
        <v>345</v>
      </c>
      <c r="C52" s="240" t="s">
        <v>344</v>
      </c>
      <c r="D52" s="239">
        <v>0</v>
      </c>
    </row>
    <row r="53" spans="1:4" ht="12.75">
      <c r="A53" s="294" t="s">
        <v>56</v>
      </c>
      <c r="B53" s="296" t="s">
        <v>343</v>
      </c>
      <c r="C53" s="298" t="s">
        <v>342</v>
      </c>
      <c r="D53" s="308">
        <v>0</v>
      </c>
    </row>
    <row r="54" spans="1:4" ht="12.75">
      <c r="A54" s="302"/>
      <c r="B54" s="304"/>
      <c r="C54" s="306"/>
      <c r="D54" s="309"/>
    </row>
    <row r="55" spans="1:4" ht="13.5" thickBot="1">
      <c r="A55" s="303"/>
      <c r="B55" s="305"/>
      <c r="C55" s="307"/>
      <c r="D55" s="310"/>
    </row>
    <row r="56" spans="1:4" ht="84" customHeight="1" thickBot="1">
      <c r="A56" s="207"/>
      <c r="B56" s="198" t="s">
        <v>341</v>
      </c>
      <c r="C56" s="197" t="s">
        <v>340</v>
      </c>
      <c r="D56" s="205">
        <v>0</v>
      </c>
    </row>
    <row r="57" spans="1:4" ht="93.75" customHeight="1" thickBot="1">
      <c r="A57" s="204" t="s">
        <v>152</v>
      </c>
      <c r="B57" s="198" t="s">
        <v>339</v>
      </c>
      <c r="C57" s="197" t="s">
        <v>338</v>
      </c>
      <c r="D57" s="196">
        <v>0</v>
      </c>
    </row>
    <row r="58" spans="1:4" ht="85.5" customHeight="1" thickBot="1">
      <c r="A58" s="207"/>
      <c r="B58" s="198" t="s">
        <v>337</v>
      </c>
      <c r="C58" s="197" t="s">
        <v>336</v>
      </c>
      <c r="D58" s="205">
        <v>0</v>
      </c>
    </row>
    <row r="59" spans="1:4" ht="13.5" thickBot="1">
      <c r="A59" s="238" t="s">
        <v>335</v>
      </c>
      <c r="B59" s="237" t="s">
        <v>334</v>
      </c>
      <c r="C59" s="236" t="s">
        <v>333</v>
      </c>
      <c r="D59" s="235">
        <f>D60+D62</f>
        <v>4806.7</v>
      </c>
    </row>
    <row r="60" spans="1:4" ht="12.75">
      <c r="A60" s="311" t="s">
        <v>59</v>
      </c>
      <c r="B60" s="288" t="s">
        <v>332</v>
      </c>
      <c r="C60" s="290" t="s">
        <v>331</v>
      </c>
      <c r="D60" s="292">
        <v>477.3</v>
      </c>
    </row>
    <row r="61" spans="1:4" ht="13.5" thickBot="1">
      <c r="A61" s="287"/>
      <c r="B61" s="289"/>
      <c r="C61" s="291"/>
      <c r="D61" s="293"/>
    </row>
    <row r="62" spans="1:4" ht="27" thickBot="1">
      <c r="A62" s="234" t="s">
        <v>156</v>
      </c>
      <c r="B62" s="222" t="s">
        <v>330</v>
      </c>
      <c r="C62" s="221" t="s">
        <v>329</v>
      </c>
      <c r="D62" s="233">
        <f>D63</f>
        <v>4329.4</v>
      </c>
    </row>
    <row r="63" spans="1:4" ht="12.75">
      <c r="A63" s="312" t="s">
        <v>157</v>
      </c>
      <c r="B63" s="314" t="s">
        <v>328</v>
      </c>
      <c r="C63" s="316" t="s">
        <v>327</v>
      </c>
      <c r="D63" s="318">
        <f>SUM(D65:D68)</f>
        <v>4329.4</v>
      </c>
    </row>
    <row r="64" spans="1:4" ht="13.5" thickBot="1">
      <c r="A64" s="313"/>
      <c r="B64" s="315"/>
      <c r="C64" s="317"/>
      <c r="D64" s="319"/>
    </row>
    <row r="65" spans="1:4" ht="53.25" thickBot="1">
      <c r="A65" s="207"/>
      <c r="B65" s="198" t="s">
        <v>326</v>
      </c>
      <c r="C65" s="232" t="s">
        <v>323</v>
      </c>
      <c r="D65" s="205">
        <v>3314.6</v>
      </c>
    </row>
    <row r="66" spans="1:4" ht="53.25" thickBot="1">
      <c r="A66" s="207"/>
      <c r="B66" s="198" t="s">
        <v>325</v>
      </c>
      <c r="C66" s="232" t="s">
        <v>323</v>
      </c>
      <c r="D66" s="205">
        <v>220.6</v>
      </c>
    </row>
    <row r="67" spans="1:4" ht="53.25" thickBot="1">
      <c r="A67" s="207"/>
      <c r="B67" s="198" t="s">
        <v>324</v>
      </c>
      <c r="C67" s="232" t="s">
        <v>323</v>
      </c>
      <c r="D67" s="231">
        <v>772</v>
      </c>
    </row>
    <row r="68" spans="1:4" ht="53.25" thickBot="1">
      <c r="A68" s="199"/>
      <c r="B68" s="230" t="s">
        <v>322</v>
      </c>
      <c r="C68" s="229" t="s">
        <v>321</v>
      </c>
      <c r="D68" s="228">
        <v>22.2</v>
      </c>
    </row>
    <row r="69" spans="1:4" ht="13.5" thickBot="1">
      <c r="A69" s="227" t="s">
        <v>320</v>
      </c>
      <c r="B69" s="226" t="s">
        <v>319</v>
      </c>
      <c r="C69" s="225" t="s">
        <v>318</v>
      </c>
      <c r="D69" s="224">
        <v>0</v>
      </c>
    </row>
    <row r="70" spans="1:4" ht="16.5" customHeight="1" thickBot="1">
      <c r="A70" s="223" t="s">
        <v>63</v>
      </c>
      <c r="B70" s="222" t="s">
        <v>317</v>
      </c>
      <c r="C70" s="221" t="s">
        <v>316</v>
      </c>
      <c r="D70" s="220">
        <v>0</v>
      </c>
    </row>
    <row r="71" spans="1:4" ht="39.75" thickBot="1">
      <c r="A71" s="207"/>
      <c r="B71" s="198" t="s">
        <v>315</v>
      </c>
      <c r="C71" s="197" t="s">
        <v>314</v>
      </c>
      <c r="D71" s="205">
        <v>0</v>
      </c>
    </row>
    <row r="72" spans="1:4" ht="17.25" customHeight="1" thickBot="1">
      <c r="A72" s="223" t="s">
        <v>313</v>
      </c>
      <c r="B72" s="222" t="s">
        <v>312</v>
      </c>
      <c r="C72" s="221" t="s">
        <v>311</v>
      </c>
      <c r="D72" s="220">
        <v>0</v>
      </c>
    </row>
    <row r="73" spans="1:4" ht="27" thickBot="1">
      <c r="A73" s="207"/>
      <c r="B73" s="198" t="s">
        <v>310</v>
      </c>
      <c r="C73" s="197" t="s">
        <v>308</v>
      </c>
      <c r="D73" s="205">
        <v>0</v>
      </c>
    </row>
    <row r="74" spans="1:4" ht="27" thickBot="1">
      <c r="A74" s="207"/>
      <c r="B74" s="198" t="s">
        <v>309</v>
      </c>
      <c r="C74" s="197" t="s">
        <v>308</v>
      </c>
      <c r="D74" s="205">
        <v>0</v>
      </c>
    </row>
    <row r="75" spans="1:4" ht="13.5" thickBot="1">
      <c r="A75" s="219" t="s">
        <v>307</v>
      </c>
      <c r="B75" s="218" t="s">
        <v>306</v>
      </c>
      <c r="C75" s="217" t="s">
        <v>305</v>
      </c>
      <c r="D75" s="216">
        <f>D76+D82+D84+D86</f>
        <v>23493.9</v>
      </c>
    </row>
    <row r="76" spans="1:4" ht="39.75" thickBot="1">
      <c r="A76" s="203">
        <v>1</v>
      </c>
      <c r="B76" s="202" t="s">
        <v>304</v>
      </c>
      <c r="C76" s="201" t="s">
        <v>303</v>
      </c>
      <c r="D76" s="200">
        <f>SUM(D77:D81)</f>
        <v>23493.9</v>
      </c>
    </row>
    <row r="77" spans="1:4" ht="30.75" customHeight="1" thickBot="1">
      <c r="A77" s="215"/>
      <c r="B77" s="214" t="s">
        <v>302</v>
      </c>
      <c r="C77" s="213" t="s">
        <v>301</v>
      </c>
      <c r="D77" s="212">
        <f>10125.3-125.3</f>
        <v>10000</v>
      </c>
    </row>
    <row r="78" spans="1:4" ht="54" customHeight="1" thickBot="1">
      <c r="A78" s="211"/>
      <c r="B78" s="210" t="s">
        <v>300</v>
      </c>
      <c r="C78" s="209" t="s">
        <v>299</v>
      </c>
      <c r="D78" s="208">
        <v>4106.2</v>
      </c>
    </row>
    <row r="79" spans="1:4" ht="81" customHeight="1" thickBot="1">
      <c r="A79" s="207"/>
      <c r="B79" s="198" t="s">
        <v>298</v>
      </c>
      <c r="C79" s="197" t="s">
        <v>297</v>
      </c>
      <c r="D79" s="205">
        <v>6</v>
      </c>
    </row>
    <row r="80" spans="1:4" ht="66" thickBot="1">
      <c r="A80" s="207"/>
      <c r="B80" s="198" t="s">
        <v>296</v>
      </c>
      <c r="C80" s="197" t="s">
        <v>295</v>
      </c>
      <c r="D80" s="205">
        <v>6793.1</v>
      </c>
    </row>
    <row r="81" spans="1:4" ht="54.75" customHeight="1" thickBot="1">
      <c r="A81" s="207"/>
      <c r="B81" s="198" t="s">
        <v>294</v>
      </c>
      <c r="C81" s="197" t="s">
        <v>293</v>
      </c>
      <c r="D81" s="205">
        <v>2588.6</v>
      </c>
    </row>
    <row r="82" spans="1:4" ht="95.25" customHeight="1" thickBot="1">
      <c r="A82" s="203">
        <v>2</v>
      </c>
      <c r="B82" s="202" t="s">
        <v>292</v>
      </c>
      <c r="C82" s="201" t="s">
        <v>291</v>
      </c>
      <c r="D82" s="200">
        <v>0</v>
      </c>
    </row>
    <row r="83" spans="1:4" ht="109.5" customHeight="1" thickBot="1">
      <c r="A83" s="206"/>
      <c r="B83" s="198" t="s">
        <v>290</v>
      </c>
      <c r="C83" s="197" t="s">
        <v>289</v>
      </c>
      <c r="D83" s="205">
        <v>0</v>
      </c>
    </row>
    <row r="84" spans="1:4" ht="85.5" customHeight="1" thickBot="1">
      <c r="A84" s="203">
        <v>3</v>
      </c>
      <c r="B84" s="202" t="s">
        <v>288</v>
      </c>
      <c r="C84" s="201" t="s">
        <v>287</v>
      </c>
      <c r="D84" s="200">
        <v>0</v>
      </c>
    </row>
    <row r="85" spans="1:4" ht="39.75" thickBot="1">
      <c r="A85" s="204"/>
      <c r="B85" s="198" t="s">
        <v>286</v>
      </c>
      <c r="C85" s="197" t="s">
        <v>285</v>
      </c>
      <c r="D85" s="196">
        <v>0</v>
      </c>
    </row>
    <row r="86" spans="1:4" ht="42.75" customHeight="1" thickBot="1">
      <c r="A86" s="203">
        <v>4</v>
      </c>
      <c r="B86" s="202" t="s">
        <v>284</v>
      </c>
      <c r="C86" s="201" t="s">
        <v>283</v>
      </c>
      <c r="D86" s="200">
        <v>0</v>
      </c>
    </row>
    <row r="87" spans="1:4" ht="54" customHeight="1" thickBot="1">
      <c r="A87" s="199"/>
      <c r="B87" s="198" t="s">
        <v>282</v>
      </c>
      <c r="C87" s="197" t="s">
        <v>281</v>
      </c>
      <c r="D87" s="196">
        <v>0</v>
      </c>
    </row>
    <row r="88" spans="1:4" ht="15.75" thickBot="1">
      <c r="A88" s="195"/>
      <c r="B88" s="194"/>
      <c r="C88" s="194" t="s">
        <v>280</v>
      </c>
      <c r="D88" s="193">
        <f>D13+D75</f>
        <v>109926.29999999999</v>
      </c>
    </row>
  </sheetData>
  <sheetProtection/>
  <mergeCells count="23">
    <mergeCell ref="A60:A61"/>
    <mergeCell ref="B60:B61"/>
    <mergeCell ref="C60:C61"/>
    <mergeCell ref="D60:D61"/>
    <mergeCell ref="A63:A64"/>
    <mergeCell ref="B63:B64"/>
    <mergeCell ref="C63:C64"/>
    <mergeCell ref="D63:D64"/>
    <mergeCell ref="D26:D27"/>
    <mergeCell ref="A47:A48"/>
    <mergeCell ref="B47:B48"/>
    <mergeCell ref="C47:C48"/>
    <mergeCell ref="D47:D48"/>
    <mergeCell ref="A53:A55"/>
    <mergeCell ref="B53:B55"/>
    <mergeCell ref="C53:C55"/>
    <mergeCell ref="D53:D55"/>
    <mergeCell ref="A11:A12"/>
    <mergeCell ref="B11:B12"/>
    <mergeCell ref="C11:C12"/>
    <mergeCell ref="A26:A27"/>
    <mergeCell ref="B26:B27"/>
    <mergeCell ref="C26:C27"/>
  </mergeCells>
  <hyperlinks>
    <hyperlink ref="C65" r:id="rId1" display="consultantplus://offline/ref=BA8367C61548C2AFBF9E6FD402A88DD132E1B56AAFE142E0CE9D95665F554F312D528821FE7E34F0DBiFM"/>
    <hyperlink ref="C66" r:id="rId2" display="consultantplus://offline/ref=BA8367C61548C2AFBF9E6FD402A88DD132E1B56AAFE142E0CE9D95665F554F312D528821FE7E34F0DBiFM"/>
    <hyperlink ref="C67" r:id="rId3" display="consultantplus://offline/ref=37CB61848D3A6800D660F2D2E804EC401BB9181ED910B74777BA149D24DE935506BFA7761A0CC035lAh4M"/>
    <hyperlink ref="C68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9"/>
  <sheetViews>
    <sheetView tabSelected="1" zoomScalePageLayoutView="0" workbookViewId="0" topLeftCell="A1">
      <selection activeCell="H6" sqref="H6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6.125" style="0" customWidth="1"/>
    <col min="4" max="4" width="8.50390625" style="0" customWidth="1"/>
    <col min="5" max="5" width="10.625" style="0" customWidth="1"/>
    <col min="6" max="6" width="6.125" style="0" customWidth="1"/>
    <col min="7" max="7" width="7.50390625" style="0" customWidth="1"/>
    <col min="8" max="8" width="14.50390625" style="0" customWidth="1"/>
    <col min="9" max="9" width="9.125" style="0" hidden="1" customWidth="1"/>
  </cols>
  <sheetData>
    <row r="1" spans="1:8" ht="13.5">
      <c r="A1" s="134"/>
      <c r="B1" s="134"/>
      <c r="C1" s="134"/>
      <c r="D1" s="11"/>
      <c r="H1" s="132" t="s">
        <v>271</v>
      </c>
    </row>
    <row r="2" spans="1:8" ht="13.5">
      <c r="A2" s="134"/>
      <c r="B2" s="134"/>
      <c r="C2" s="134"/>
      <c r="D2" s="11"/>
      <c r="H2" s="132" t="s">
        <v>237</v>
      </c>
    </row>
    <row r="3" spans="1:8" ht="13.5">
      <c r="A3" s="140"/>
      <c r="B3" s="140"/>
      <c r="C3" s="134"/>
      <c r="D3" s="11"/>
      <c r="H3" s="132" t="s">
        <v>238</v>
      </c>
    </row>
    <row r="4" spans="1:8" ht="13.5">
      <c r="A4" s="140"/>
      <c r="B4" s="145"/>
      <c r="C4" s="134"/>
      <c r="D4" s="11"/>
      <c r="H4" s="132" t="s">
        <v>200</v>
      </c>
    </row>
    <row r="5" spans="1:8" ht="13.5">
      <c r="A5" s="140"/>
      <c r="B5" s="146"/>
      <c r="C5" s="134"/>
      <c r="D5" s="11"/>
      <c r="H5" s="133" t="s">
        <v>439</v>
      </c>
    </row>
    <row r="6" spans="1:8" ht="12.75">
      <c r="A6" s="140"/>
      <c r="B6" s="2"/>
      <c r="C6" s="137" t="s">
        <v>272</v>
      </c>
      <c r="D6" s="172"/>
      <c r="E6" s="135"/>
      <c r="F6" s="135"/>
      <c r="G6" s="135"/>
      <c r="H6" s="135"/>
    </row>
    <row r="7" spans="1:4" ht="12.75">
      <c r="A7" s="142"/>
      <c r="B7" s="134"/>
      <c r="C7" s="137" t="s">
        <v>239</v>
      </c>
      <c r="D7" s="134"/>
    </row>
    <row r="8" spans="1:4" ht="12.75">
      <c r="A8" s="144"/>
      <c r="B8" s="134"/>
      <c r="C8" s="137" t="s">
        <v>273</v>
      </c>
      <c r="D8" s="134"/>
    </row>
    <row r="9" spans="1:8" ht="30.75" thickBot="1">
      <c r="A9" s="15" t="s">
        <v>75</v>
      </c>
      <c r="B9" s="3" t="s">
        <v>76</v>
      </c>
      <c r="C9" s="21" t="s">
        <v>77</v>
      </c>
      <c r="D9" s="15" t="s">
        <v>222</v>
      </c>
      <c r="E9" s="60" t="s">
        <v>78</v>
      </c>
      <c r="F9" s="21" t="s">
        <v>223</v>
      </c>
      <c r="G9" s="21" t="s">
        <v>225</v>
      </c>
      <c r="H9" s="38" t="s">
        <v>224</v>
      </c>
    </row>
    <row r="10" spans="1:8" ht="33" thickBot="1">
      <c r="A10" s="173"/>
      <c r="B10" s="174" t="s">
        <v>274</v>
      </c>
      <c r="C10" s="175" t="s">
        <v>82</v>
      </c>
      <c r="D10" s="176"/>
      <c r="E10" s="176"/>
      <c r="F10" s="175"/>
      <c r="G10" s="175"/>
      <c r="H10" s="177">
        <f>H11</f>
        <v>3609.8</v>
      </c>
    </row>
    <row r="11" spans="1:8" ht="13.5" thickBot="1">
      <c r="A11" s="178" t="s">
        <v>0</v>
      </c>
      <c r="B11" s="179" t="s">
        <v>1</v>
      </c>
      <c r="C11" s="180">
        <v>928</v>
      </c>
      <c r="D11" s="178" t="s">
        <v>80</v>
      </c>
      <c r="E11" s="181"/>
      <c r="F11" s="180"/>
      <c r="G11" s="180"/>
      <c r="H11" s="182">
        <f>H12+H20</f>
        <v>3609.8</v>
      </c>
    </row>
    <row r="12" spans="1:8" ht="21" thickBot="1">
      <c r="A12" s="84" t="s">
        <v>2</v>
      </c>
      <c r="B12" s="85" t="s">
        <v>3</v>
      </c>
      <c r="C12" s="86">
        <v>928</v>
      </c>
      <c r="D12" s="87" t="s">
        <v>79</v>
      </c>
      <c r="E12" s="87"/>
      <c r="F12" s="86"/>
      <c r="G12" s="86"/>
      <c r="H12" s="88">
        <f>H13</f>
        <v>1203.1</v>
      </c>
    </row>
    <row r="13" spans="1:8" ht="13.5" thickBot="1">
      <c r="A13" s="40" t="s">
        <v>4</v>
      </c>
      <c r="B13" s="90" t="s">
        <v>5</v>
      </c>
      <c r="C13" s="42">
        <v>928</v>
      </c>
      <c r="D13" s="43" t="s">
        <v>79</v>
      </c>
      <c r="E13" s="43" t="s">
        <v>170</v>
      </c>
      <c r="F13" s="42"/>
      <c r="G13" s="42"/>
      <c r="H13" s="66">
        <f>H14</f>
        <v>1203.1</v>
      </c>
    </row>
    <row r="14" spans="1:8" ht="41.25" thickBot="1">
      <c r="A14" s="16" t="s">
        <v>107</v>
      </c>
      <c r="B14" s="19" t="s">
        <v>106</v>
      </c>
      <c r="C14" s="22">
        <v>928</v>
      </c>
      <c r="D14" s="16" t="s">
        <v>79</v>
      </c>
      <c r="E14" s="58" t="s">
        <v>170</v>
      </c>
      <c r="F14" s="22">
        <v>100</v>
      </c>
      <c r="G14" s="22" t="s">
        <v>82</v>
      </c>
      <c r="H14" s="25">
        <f>H15</f>
        <v>1203.1</v>
      </c>
    </row>
    <row r="15" spans="1:8" ht="21" hidden="1" thickBot="1">
      <c r="A15" s="16"/>
      <c r="B15" s="20" t="s">
        <v>6</v>
      </c>
      <c r="C15" s="22">
        <v>928</v>
      </c>
      <c r="D15" s="16" t="s">
        <v>79</v>
      </c>
      <c r="E15" s="1" t="s">
        <v>170</v>
      </c>
      <c r="F15" s="22">
        <v>120</v>
      </c>
      <c r="G15" s="22"/>
      <c r="H15" s="25">
        <f>H16+H18</f>
        <v>1203.1</v>
      </c>
    </row>
    <row r="16" spans="1:8" ht="13.5" hidden="1" thickBot="1">
      <c r="A16" s="16"/>
      <c r="B16" s="20" t="s">
        <v>213</v>
      </c>
      <c r="C16" s="22">
        <v>928</v>
      </c>
      <c r="D16" s="16" t="s">
        <v>79</v>
      </c>
      <c r="E16" s="1" t="s">
        <v>170</v>
      </c>
      <c r="F16" s="22">
        <v>121</v>
      </c>
      <c r="G16" s="22"/>
      <c r="H16" s="25">
        <f>H17</f>
        <v>942.5</v>
      </c>
    </row>
    <row r="17" spans="1:8" ht="13.5" hidden="1" thickBot="1">
      <c r="A17" s="16"/>
      <c r="B17" s="20" t="s">
        <v>209</v>
      </c>
      <c r="C17" s="22">
        <v>928</v>
      </c>
      <c r="D17" s="16" t="s">
        <v>79</v>
      </c>
      <c r="E17" s="1" t="s">
        <v>170</v>
      </c>
      <c r="F17" s="22">
        <v>121</v>
      </c>
      <c r="G17" s="22">
        <v>211</v>
      </c>
      <c r="H17" s="25">
        <v>942.5</v>
      </c>
    </row>
    <row r="18" spans="1:8" ht="30.75" hidden="1" thickBot="1">
      <c r="A18" s="16"/>
      <c r="B18" s="20" t="s">
        <v>212</v>
      </c>
      <c r="C18" s="22">
        <v>928</v>
      </c>
      <c r="D18" s="16" t="s">
        <v>79</v>
      </c>
      <c r="E18" s="1" t="s">
        <v>170</v>
      </c>
      <c r="F18" s="22">
        <v>129</v>
      </c>
      <c r="G18" s="22"/>
      <c r="H18" s="25">
        <f>H19</f>
        <v>260.6</v>
      </c>
    </row>
    <row r="19" spans="1:8" ht="13.5" hidden="1" thickBot="1">
      <c r="A19" s="16"/>
      <c r="B19" s="20" t="s">
        <v>210</v>
      </c>
      <c r="C19" s="22">
        <v>928</v>
      </c>
      <c r="D19" s="16" t="s">
        <v>79</v>
      </c>
      <c r="E19" s="109" t="s">
        <v>170</v>
      </c>
      <c r="F19" s="22">
        <v>129</v>
      </c>
      <c r="G19" s="22">
        <v>213</v>
      </c>
      <c r="H19" s="25">
        <v>260.6</v>
      </c>
    </row>
    <row r="20" spans="1:8" ht="30.75" thickBot="1">
      <c r="A20" s="84" t="s">
        <v>7</v>
      </c>
      <c r="B20" s="89" t="s">
        <v>8</v>
      </c>
      <c r="C20" s="86">
        <v>928</v>
      </c>
      <c r="D20" s="87" t="s">
        <v>81</v>
      </c>
      <c r="E20" s="87"/>
      <c r="F20" s="86"/>
      <c r="G20" s="86"/>
      <c r="H20" s="88">
        <f>H21+H26+H43</f>
        <v>2406.7000000000003</v>
      </c>
    </row>
    <row r="21" spans="1:8" ht="21" thickBot="1">
      <c r="A21" s="40" t="s">
        <v>104</v>
      </c>
      <c r="B21" s="41" t="s">
        <v>10</v>
      </c>
      <c r="C21" s="42">
        <v>928</v>
      </c>
      <c r="D21" s="43" t="s">
        <v>81</v>
      </c>
      <c r="E21" s="43" t="s">
        <v>171</v>
      </c>
      <c r="F21" s="42"/>
      <c r="G21" s="42"/>
      <c r="H21" s="66">
        <f>H22</f>
        <v>280.8</v>
      </c>
    </row>
    <row r="22" spans="1:9" ht="41.25" thickBot="1">
      <c r="A22" s="16" t="s">
        <v>108</v>
      </c>
      <c r="B22" s="4" t="s">
        <v>106</v>
      </c>
      <c r="C22" s="22">
        <v>928</v>
      </c>
      <c r="D22" s="16" t="s">
        <v>81</v>
      </c>
      <c r="E22" s="58" t="s">
        <v>171</v>
      </c>
      <c r="F22" s="22">
        <v>100</v>
      </c>
      <c r="G22" s="22"/>
      <c r="H22" s="25">
        <f>H23-5</f>
        <v>280.8</v>
      </c>
      <c r="I22">
        <v>2</v>
      </c>
    </row>
    <row r="23" spans="1:8" ht="21" hidden="1" thickBot="1">
      <c r="A23" s="16"/>
      <c r="B23" s="20" t="s">
        <v>6</v>
      </c>
      <c r="C23" s="22">
        <v>928</v>
      </c>
      <c r="D23" s="16" t="s">
        <v>81</v>
      </c>
      <c r="E23" s="9" t="s">
        <v>171</v>
      </c>
      <c r="F23" s="22">
        <v>120</v>
      </c>
      <c r="G23" s="22"/>
      <c r="H23" s="25">
        <f>H24</f>
        <v>285.8</v>
      </c>
    </row>
    <row r="24" spans="1:8" ht="41.25" hidden="1" thickBot="1">
      <c r="A24" s="16"/>
      <c r="B24" s="20" t="s">
        <v>244</v>
      </c>
      <c r="C24" s="22">
        <v>928</v>
      </c>
      <c r="D24" s="16" t="s">
        <v>81</v>
      </c>
      <c r="E24" s="1" t="s">
        <v>171</v>
      </c>
      <c r="F24" s="22">
        <v>123</v>
      </c>
      <c r="G24" s="22"/>
      <c r="H24" s="25">
        <f>H25</f>
        <v>285.8</v>
      </c>
    </row>
    <row r="25" spans="1:8" ht="13.5" hidden="1" thickBot="1">
      <c r="A25" s="16"/>
      <c r="B25" s="20" t="s">
        <v>211</v>
      </c>
      <c r="C25" s="22">
        <v>928</v>
      </c>
      <c r="D25" s="16" t="s">
        <v>81</v>
      </c>
      <c r="E25" s="109" t="s">
        <v>171</v>
      </c>
      <c r="F25" s="22">
        <v>123</v>
      </c>
      <c r="G25" s="22">
        <v>226</v>
      </c>
      <c r="H25" s="25">
        <v>285.8</v>
      </c>
    </row>
    <row r="26" spans="1:8" ht="21" thickBot="1">
      <c r="A26" s="40" t="s">
        <v>9</v>
      </c>
      <c r="B26" s="41" t="s">
        <v>12</v>
      </c>
      <c r="C26" s="42">
        <v>928</v>
      </c>
      <c r="D26" s="43" t="s">
        <v>81</v>
      </c>
      <c r="E26" s="43" t="s">
        <v>173</v>
      </c>
      <c r="F26" s="42"/>
      <c r="G26" s="42"/>
      <c r="H26" s="66">
        <f>H27+H33</f>
        <v>2051.1</v>
      </c>
    </row>
    <row r="27" spans="1:8" ht="40.5">
      <c r="A27" s="16" t="s">
        <v>11</v>
      </c>
      <c r="B27" s="4" t="s">
        <v>106</v>
      </c>
      <c r="C27" s="22">
        <v>928</v>
      </c>
      <c r="D27" s="16" t="s">
        <v>81</v>
      </c>
      <c r="E27" s="58" t="s">
        <v>173</v>
      </c>
      <c r="F27" s="22">
        <v>100</v>
      </c>
      <c r="G27" s="22"/>
      <c r="H27" s="25">
        <f>H28</f>
        <v>1518.2</v>
      </c>
    </row>
    <row r="28" spans="1:8" ht="20.25" hidden="1">
      <c r="A28" s="16"/>
      <c r="B28" s="20" t="s">
        <v>6</v>
      </c>
      <c r="C28" s="22">
        <v>928</v>
      </c>
      <c r="D28" s="16" t="s">
        <v>81</v>
      </c>
      <c r="E28" s="1" t="s">
        <v>173</v>
      </c>
      <c r="F28" s="22">
        <v>120</v>
      </c>
      <c r="G28" s="22"/>
      <c r="H28" s="25">
        <f>H29+H31</f>
        <v>1518.2</v>
      </c>
    </row>
    <row r="29" spans="1:8" ht="12.75" hidden="1">
      <c r="A29" s="16"/>
      <c r="B29" s="20" t="s">
        <v>213</v>
      </c>
      <c r="C29" s="22">
        <v>928</v>
      </c>
      <c r="D29" s="16" t="s">
        <v>81</v>
      </c>
      <c r="E29" s="1" t="s">
        <v>173</v>
      </c>
      <c r="F29" s="22">
        <v>121</v>
      </c>
      <c r="G29" s="22"/>
      <c r="H29" s="25">
        <f>H30+72.7</f>
        <v>1166</v>
      </c>
    </row>
    <row r="30" spans="1:8" ht="12.75" hidden="1">
      <c r="A30" s="16"/>
      <c r="B30" s="20" t="s">
        <v>209</v>
      </c>
      <c r="C30" s="22">
        <v>928</v>
      </c>
      <c r="D30" s="16" t="s">
        <v>81</v>
      </c>
      <c r="E30" s="1" t="s">
        <v>173</v>
      </c>
      <c r="F30" s="22">
        <v>129</v>
      </c>
      <c r="G30" s="22">
        <v>211</v>
      </c>
      <c r="H30" s="25">
        <v>1093.3</v>
      </c>
    </row>
    <row r="31" spans="1:8" ht="30" hidden="1">
      <c r="A31" s="16"/>
      <c r="B31" s="20" t="s">
        <v>212</v>
      </c>
      <c r="C31" s="22">
        <v>928</v>
      </c>
      <c r="D31" s="16" t="s">
        <v>81</v>
      </c>
      <c r="E31" s="1" t="s">
        <v>173</v>
      </c>
      <c r="F31" s="22">
        <v>129</v>
      </c>
      <c r="G31" s="22"/>
      <c r="H31" s="25">
        <f>H32</f>
        <v>352.2</v>
      </c>
    </row>
    <row r="32" spans="1:8" ht="12.75" hidden="1">
      <c r="A32" s="16"/>
      <c r="B32" s="20" t="s">
        <v>210</v>
      </c>
      <c r="C32" s="22">
        <v>928</v>
      </c>
      <c r="D32" s="16" t="s">
        <v>81</v>
      </c>
      <c r="E32" s="1" t="s">
        <v>173</v>
      </c>
      <c r="F32" s="22">
        <v>129</v>
      </c>
      <c r="G32" s="22">
        <v>213</v>
      </c>
      <c r="H32" s="25">
        <f>330.2+22</f>
        <v>352.2</v>
      </c>
    </row>
    <row r="33" spans="1:9" ht="20.25">
      <c r="A33" s="17" t="s">
        <v>207</v>
      </c>
      <c r="B33" s="33" t="s">
        <v>24</v>
      </c>
      <c r="C33" s="23">
        <v>928</v>
      </c>
      <c r="D33" s="17" t="s">
        <v>81</v>
      </c>
      <c r="E33" s="9" t="s">
        <v>173</v>
      </c>
      <c r="F33" s="23">
        <v>200</v>
      </c>
      <c r="G33" s="23"/>
      <c r="H33" s="26">
        <f>H34+4.5</f>
        <v>532.9</v>
      </c>
      <c r="I33">
        <v>2</v>
      </c>
    </row>
    <row r="34" spans="1:8" ht="20.25" hidden="1">
      <c r="A34" s="17"/>
      <c r="B34" s="5" t="s">
        <v>109</v>
      </c>
      <c r="C34" s="23">
        <v>928</v>
      </c>
      <c r="D34" s="17" t="s">
        <v>81</v>
      </c>
      <c r="E34" s="1" t="s">
        <v>173</v>
      </c>
      <c r="F34" s="23">
        <v>240</v>
      </c>
      <c r="G34" s="23"/>
      <c r="H34" s="26">
        <f>H35+H37</f>
        <v>528.4</v>
      </c>
    </row>
    <row r="35" spans="1:8" ht="20.25" hidden="1">
      <c r="A35" s="17"/>
      <c r="B35" s="7" t="s">
        <v>205</v>
      </c>
      <c r="C35" s="23">
        <v>928</v>
      </c>
      <c r="D35" s="17" t="s">
        <v>81</v>
      </c>
      <c r="E35" s="1" t="s">
        <v>173</v>
      </c>
      <c r="F35" s="23">
        <v>242</v>
      </c>
      <c r="G35" s="23"/>
      <c r="H35" s="26">
        <f>H36</f>
        <v>34</v>
      </c>
    </row>
    <row r="36" spans="1:8" ht="12.75" hidden="1">
      <c r="A36" s="17"/>
      <c r="B36" s="7" t="s">
        <v>214</v>
      </c>
      <c r="C36" s="23">
        <v>928</v>
      </c>
      <c r="D36" s="17" t="s">
        <v>81</v>
      </c>
      <c r="E36" s="1" t="s">
        <v>173</v>
      </c>
      <c r="F36" s="23">
        <v>242</v>
      </c>
      <c r="G36" s="23">
        <v>221</v>
      </c>
      <c r="H36" s="26">
        <f>200-166</f>
        <v>34</v>
      </c>
    </row>
    <row r="37" spans="1:8" ht="20.25" hidden="1">
      <c r="A37" s="17"/>
      <c r="B37" s="114" t="s">
        <v>202</v>
      </c>
      <c r="C37" s="23">
        <v>928</v>
      </c>
      <c r="D37" s="17" t="s">
        <v>81</v>
      </c>
      <c r="E37" s="62" t="s">
        <v>173</v>
      </c>
      <c r="F37" s="23">
        <v>244</v>
      </c>
      <c r="G37" s="23"/>
      <c r="H37" s="26">
        <f>H38+H39+H40+H41+H42</f>
        <v>494.4</v>
      </c>
    </row>
    <row r="38" spans="1:8" ht="12.75" hidden="1">
      <c r="A38" s="18"/>
      <c r="B38" s="6" t="s">
        <v>215</v>
      </c>
      <c r="C38" s="23">
        <v>928</v>
      </c>
      <c r="D38" s="18" t="s">
        <v>81</v>
      </c>
      <c r="E38" s="1" t="s">
        <v>173</v>
      </c>
      <c r="F38" s="24">
        <v>244</v>
      </c>
      <c r="G38" s="24">
        <v>223</v>
      </c>
      <c r="H38" s="119">
        <f>114+21.2</f>
        <v>135.2</v>
      </c>
    </row>
    <row r="39" spans="1:8" ht="12.75" hidden="1">
      <c r="A39" s="17"/>
      <c r="B39" s="5" t="s">
        <v>216</v>
      </c>
      <c r="C39" s="23">
        <v>928</v>
      </c>
      <c r="D39" s="18" t="s">
        <v>81</v>
      </c>
      <c r="E39" s="1" t="s">
        <v>173</v>
      </c>
      <c r="F39" s="24">
        <v>244</v>
      </c>
      <c r="G39" s="23">
        <v>225</v>
      </c>
      <c r="H39" s="120">
        <f>30+99.2</f>
        <v>129.2</v>
      </c>
    </row>
    <row r="40" spans="1:8" ht="12.75" hidden="1">
      <c r="A40" s="17"/>
      <c r="B40" s="5" t="s">
        <v>211</v>
      </c>
      <c r="C40" s="23">
        <v>928</v>
      </c>
      <c r="D40" s="17" t="s">
        <v>81</v>
      </c>
      <c r="E40" s="1" t="s">
        <v>173</v>
      </c>
      <c r="F40" s="23">
        <v>244</v>
      </c>
      <c r="G40" s="113">
        <v>226</v>
      </c>
      <c r="H40" s="120">
        <f>56+54</f>
        <v>110</v>
      </c>
    </row>
    <row r="41" spans="1:8" ht="12.75" hidden="1">
      <c r="A41" s="17"/>
      <c r="B41" s="5" t="s">
        <v>221</v>
      </c>
      <c r="C41" s="23">
        <v>928</v>
      </c>
      <c r="D41" s="17" t="s">
        <v>81</v>
      </c>
      <c r="E41" s="1" t="s">
        <v>173</v>
      </c>
      <c r="F41" s="23">
        <v>244</v>
      </c>
      <c r="G41" s="113">
        <v>310</v>
      </c>
      <c r="H41" s="120">
        <v>20</v>
      </c>
    </row>
    <row r="42" spans="1:8" ht="12.75" hidden="1">
      <c r="A42" s="17"/>
      <c r="B42" s="5" t="s">
        <v>220</v>
      </c>
      <c r="C42" s="23">
        <v>928</v>
      </c>
      <c r="D42" s="17" t="s">
        <v>81</v>
      </c>
      <c r="E42" s="1" t="s">
        <v>173</v>
      </c>
      <c r="F42" s="23">
        <v>244</v>
      </c>
      <c r="G42" s="113">
        <v>340</v>
      </c>
      <c r="H42" s="120">
        <v>100</v>
      </c>
    </row>
    <row r="43" spans="1:8" ht="13.5" thickBot="1">
      <c r="A43" s="183" t="s">
        <v>105</v>
      </c>
      <c r="B43" s="184" t="s">
        <v>13</v>
      </c>
      <c r="C43" s="185">
        <v>928</v>
      </c>
      <c r="D43" s="186" t="s">
        <v>81</v>
      </c>
      <c r="E43" s="186" t="s">
        <v>172</v>
      </c>
      <c r="F43" s="185"/>
      <c r="G43" s="185"/>
      <c r="H43" s="187">
        <f>H44</f>
        <v>74.8</v>
      </c>
    </row>
    <row r="44" spans="1:9" ht="13.5" thickBot="1">
      <c r="A44" s="16" t="s">
        <v>217</v>
      </c>
      <c r="B44" s="4" t="s">
        <v>110</v>
      </c>
      <c r="C44" s="22">
        <v>928</v>
      </c>
      <c r="D44" s="16" t="s">
        <v>81</v>
      </c>
      <c r="E44" s="61" t="s">
        <v>172</v>
      </c>
      <c r="F44" s="22">
        <v>800</v>
      </c>
      <c r="G44" s="22"/>
      <c r="H44" s="25">
        <f>H45+0.5</f>
        <v>74.8</v>
      </c>
      <c r="I44">
        <v>2</v>
      </c>
    </row>
    <row r="45" spans="1:8" ht="13.5" hidden="1" thickBot="1">
      <c r="A45" s="16"/>
      <c r="B45" s="7" t="s">
        <v>14</v>
      </c>
      <c r="C45" s="22">
        <v>928</v>
      </c>
      <c r="D45" s="16" t="s">
        <v>81</v>
      </c>
      <c r="E45" s="1" t="s">
        <v>172</v>
      </c>
      <c r="F45" s="22">
        <v>850</v>
      </c>
      <c r="G45" s="22"/>
      <c r="H45" s="25">
        <f>H46</f>
        <v>74.3</v>
      </c>
    </row>
    <row r="46" spans="1:8" ht="13.5" hidden="1" thickBot="1">
      <c r="A46" s="16"/>
      <c r="B46" s="188" t="s">
        <v>218</v>
      </c>
      <c r="C46" s="22">
        <v>928</v>
      </c>
      <c r="D46" s="16" t="s">
        <v>81</v>
      </c>
      <c r="E46" s="1" t="s">
        <v>172</v>
      </c>
      <c r="F46" s="22">
        <v>853</v>
      </c>
      <c r="G46" s="22"/>
      <c r="H46" s="25">
        <f>H47</f>
        <v>74.3</v>
      </c>
    </row>
    <row r="47" spans="1:8" ht="13.5" hidden="1" thickBot="1">
      <c r="A47" s="16"/>
      <c r="B47" s="121" t="s">
        <v>206</v>
      </c>
      <c r="C47" s="22">
        <v>928</v>
      </c>
      <c r="D47" s="16" t="s">
        <v>81</v>
      </c>
      <c r="E47" s="1" t="s">
        <v>172</v>
      </c>
      <c r="F47" s="22">
        <v>853</v>
      </c>
      <c r="G47" s="22">
        <v>290</v>
      </c>
      <c r="H47" s="25">
        <v>74.3</v>
      </c>
    </row>
    <row r="48" spans="1:8" ht="33" thickBot="1">
      <c r="A48" s="173"/>
      <c r="B48" s="189" t="s">
        <v>275</v>
      </c>
      <c r="C48" s="175"/>
      <c r="D48" s="176"/>
      <c r="E48" s="176"/>
      <c r="F48" s="175"/>
      <c r="G48" s="175"/>
      <c r="H48" s="190">
        <f>H49+H163+H176+H219+H226+H239+H255+H262</f>
        <v>114316.52</v>
      </c>
    </row>
    <row r="49" spans="1:8" ht="13.5" thickBot="1">
      <c r="A49" s="79" t="s">
        <v>227</v>
      </c>
      <c r="B49" s="80" t="s">
        <v>1</v>
      </c>
      <c r="C49" s="81">
        <v>966</v>
      </c>
      <c r="D49" s="82" t="s">
        <v>80</v>
      </c>
      <c r="E49" s="82"/>
      <c r="F49" s="81"/>
      <c r="G49" s="81"/>
      <c r="H49" s="83">
        <f>H50+H109+H114</f>
        <v>33850.899999999994</v>
      </c>
    </row>
    <row r="50" spans="1:8" ht="30.75" thickBot="1">
      <c r="A50" s="73" t="s">
        <v>15</v>
      </c>
      <c r="B50" s="74" t="s">
        <v>16</v>
      </c>
      <c r="C50" s="75">
        <v>966</v>
      </c>
      <c r="D50" s="76" t="s">
        <v>84</v>
      </c>
      <c r="E50" s="76"/>
      <c r="F50" s="75"/>
      <c r="G50" s="75"/>
      <c r="H50" s="77">
        <f>H51+H58+H90+H95</f>
        <v>31146.899999999998</v>
      </c>
    </row>
    <row r="51" spans="1:8" ht="12.75">
      <c r="A51" s="68" t="s">
        <v>17</v>
      </c>
      <c r="B51" s="69" t="s">
        <v>18</v>
      </c>
      <c r="C51" s="70">
        <v>966</v>
      </c>
      <c r="D51" s="71" t="s">
        <v>84</v>
      </c>
      <c r="E51" s="71" t="s">
        <v>174</v>
      </c>
      <c r="F51" s="70"/>
      <c r="G51" s="70"/>
      <c r="H51" s="72">
        <f>H53</f>
        <v>1203.1</v>
      </c>
    </row>
    <row r="52" spans="1:8" ht="41.25" thickBot="1">
      <c r="A52" s="17" t="s">
        <v>19</v>
      </c>
      <c r="B52" s="5" t="s">
        <v>106</v>
      </c>
      <c r="C52" s="27">
        <v>966</v>
      </c>
      <c r="D52" s="1" t="s">
        <v>84</v>
      </c>
      <c r="E52" s="1" t="s">
        <v>174</v>
      </c>
      <c r="F52" s="27">
        <v>100</v>
      </c>
      <c r="G52" s="27"/>
      <c r="H52" s="26">
        <f>H53</f>
        <v>1203.1</v>
      </c>
    </row>
    <row r="53" spans="1:8" ht="21" hidden="1" thickBot="1">
      <c r="A53" s="17"/>
      <c r="B53" s="20" t="s">
        <v>6</v>
      </c>
      <c r="C53" s="27">
        <v>966</v>
      </c>
      <c r="D53" s="1" t="s">
        <v>84</v>
      </c>
      <c r="E53" s="9" t="s">
        <v>174</v>
      </c>
      <c r="F53" s="27">
        <v>120</v>
      </c>
      <c r="G53" s="27"/>
      <c r="H53" s="26">
        <f>H54+H56</f>
        <v>1203.1</v>
      </c>
    </row>
    <row r="54" spans="1:8" ht="13.5" hidden="1" thickBot="1">
      <c r="A54" s="16"/>
      <c r="B54" s="20" t="s">
        <v>213</v>
      </c>
      <c r="C54" s="27">
        <v>966</v>
      </c>
      <c r="D54" s="1" t="s">
        <v>84</v>
      </c>
      <c r="E54" s="1" t="s">
        <v>174</v>
      </c>
      <c r="F54" s="22">
        <v>121</v>
      </c>
      <c r="G54" s="22"/>
      <c r="H54" s="25">
        <f>H55</f>
        <v>942.5</v>
      </c>
    </row>
    <row r="55" spans="1:8" ht="13.5" hidden="1" thickBot="1">
      <c r="A55" s="16"/>
      <c r="B55" s="20" t="s">
        <v>209</v>
      </c>
      <c r="C55" s="27">
        <v>966</v>
      </c>
      <c r="D55" s="1" t="s">
        <v>84</v>
      </c>
      <c r="E55" s="1" t="s">
        <v>174</v>
      </c>
      <c r="F55" s="22">
        <v>121</v>
      </c>
      <c r="G55" s="22">
        <v>211</v>
      </c>
      <c r="H55" s="25">
        <v>942.5</v>
      </c>
    </row>
    <row r="56" spans="1:8" ht="30.75" hidden="1" thickBot="1">
      <c r="A56" s="16"/>
      <c r="B56" s="20" t="s">
        <v>212</v>
      </c>
      <c r="C56" s="27">
        <v>966</v>
      </c>
      <c r="D56" s="1" t="s">
        <v>84</v>
      </c>
      <c r="E56" s="1" t="s">
        <v>174</v>
      </c>
      <c r="F56" s="22">
        <v>129</v>
      </c>
      <c r="G56" s="22"/>
      <c r="H56" s="25">
        <f>H57</f>
        <v>260.6</v>
      </c>
    </row>
    <row r="57" spans="1:8" ht="13.5" hidden="1" thickBot="1">
      <c r="A57" s="16"/>
      <c r="B57" s="20" t="s">
        <v>210</v>
      </c>
      <c r="C57" s="27">
        <v>966</v>
      </c>
      <c r="D57" s="1" t="s">
        <v>84</v>
      </c>
      <c r="E57" s="62" t="s">
        <v>174</v>
      </c>
      <c r="F57" s="22">
        <v>129</v>
      </c>
      <c r="G57" s="22">
        <v>213</v>
      </c>
      <c r="H57" s="25">
        <v>260.6</v>
      </c>
    </row>
    <row r="58" spans="1:8" ht="21" thickBot="1">
      <c r="A58" s="40" t="s">
        <v>20</v>
      </c>
      <c r="B58" s="41" t="s">
        <v>21</v>
      </c>
      <c r="C58" s="42">
        <v>966</v>
      </c>
      <c r="D58" s="43" t="s">
        <v>84</v>
      </c>
      <c r="E58" s="43" t="s">
        <v>175</v>
      </c>
      <c r="F58" s="42"/>
      <c r="G58" s="42"/>
      <c r="H58" s="66">
        <f>H59+H67+H82</f>
        <v>25831.6</v>
      </c>
    </row>
    <row r="59" spans="1:9" ht="40.5">
      <c r="A59" s="17" t="s">
        <v>22</v>
      </c>
      <c r="B59" s="108" t="s">
        <v>106</v>
      </c>
      <c r="C59" s="45">
        <v>966</v>
      </c>
      <c r="D59" s="46" t="s">
        <v>84</v>
      </c>
      <c r="E59" s="61" t="s">
        <v>175</v>
      </c>
      <c r="F59" s="45">
        <v>100</v>
      </c>
      <c r="G59" s="45"/>
      <c r="H59" s="55">
        <f>21114+220-58.8-11.4-5.2</f>
        <v>21258.6</v>
      </c>
      <c r="I59" t="s">
        <v>254</v>
      </c>
    </row>
    <row r="60" spans="1:8" ht="20.25" hidden="1">
      <c r="A60" s="17"/>
      <c r="B60" s="20" t="s">
        <v>6</v>
      </c>
      <c r="C60" s="27">
        <v>966</v>
      </c>
      <c r="D60" s="1" t="s">
        <v>84</v>
      </c>
      <c r="E60" s="1" t="s">
        <v>175</v>
      </c>
      <c r="F60" s="27">
        <v>120</v>
      </c>
      <c r="G60" s="27"/>
      <c r="H60" s="26">
        <f>H61+H63+H65</f>
        <v>21097.4</v>
      </c>
    </row>
    <row r="61" spans="1:8" ht="12.75" hidden="1">
      <c r="A61" s="16"/>
      <c r="B61" s="20" t="s">
        <v>213</v>
      </c>
      <c r="C61" s="27">
        <v>966</v>
      </c>
      <c r="D61" s="1" t="s">
        <v>84</v>
      </c>
      <c r="E61" s="1" t="s">
        <v>175</v>
      </c>
      <c r="F61" s="22">
        <v>121</v>
      </c>
      <c r="G61" s="22"/>
      <c r="H61" s="25">
        <f>H62</f>
        <v>16221.4</v>
      </c>
    </row>
    <row r="62" spans="1:8" ht="12.75" hidden="1">
      <c r="A62" s="16"/>
      <c r="B62" s="20" t="s">
        <v>209</v>
      </c>
      <c r="C62" s="27">
        <v>966</v>
      </c>
      <c r="D62" s="1" t="s">
        <v>84</v>
      </c>
      <c r="E62" s="1" t="s">
        <v>175</v>
      </c>
      <c r="F62" s="22">
        <v>121</v>
      </c>
      <c r="G62" s="22">
        <v>211</v>
      </c>
      <c r="H62" s="25">
        <v>16221.4</v>
      </c>
    </row>
    <row r="63" spans="1:8" ht="20.25" hidden="1">
      <c r="A63" s="16"/>
      <c r="B63" s="20" t="s">
        <v>253</v>
      </c>
      <c r="C63" s="27"/>
      <c r="D63" s="1" t="s">
        <v>84</v>
      </c>
      <c r="E63" s="1" t="s">
        <v>175</v>
      </c>
      <c r="F63" s="22">
        <v>122</v>
      </c>
      <c r="G63" s="22"/>
      <c r="H63" s="25">
        <f>H64</f>
        <v>0.1</v>
      </c>
    </row>
    <row r="64" spans="1:8" ht="12.75" hidden="1">
      <c r="A64" s="16"/>
      <c r="B64" s="20" t="s">
        <v>252</v>
      </c>
      <c r="C64" s="27"/>
      <c r="D64" s="1" t="s">
        <v>84</v>
      </c>
      <c r="E64" s="1" t="s">
        <v>175</v>
      </c>
      <c r="F64" s="22">
        <v>122</v>
      </c>
      <c r="G64" s="22">
        <v>212</v>
      </c>
      <c r="H64" s="25">
        <v>0.1</v>
      </c>
    </row>
    <row r="65" spans="1:8" ht="30" hidden="1">
      <c r="A65" s="16"/>
      <c r="B65" s="20" t="s">
        <v>212</v>
      </c>
      <c r="C65" s="27">
        <v>966</v>
      </c>
      <c r="D65" s="1" t="s">
        <v>84</v>
      </c>
      <c r="E65" s="1" t="s">
        <v>175</v>
      </c>
      <c r="F65" s="22">
        <v>129</v>
      </c>
      <c r="G65" s="22"/>
      <c r="H65" s="25">
        <f>H66</f>
        <v>4875.900000000001</v>
      </c>
    </row>
    <row r="66" spans="1:10" ht="12.75" hidden="1">
      <c r="A66" s="16"/>
      <c r="B66" s="20" t="s">
        <v>210</v>
      </c>
      <c r="C66" s="27">
        <v>966</v>
      </c>
      <c r="D66" s="1" t="s">
        <v>84</v>
      </c>
      <c r="E66" s="1" t="s">
        <v>175</v>
      </c>
      <c r="F66" s="22">
        <v>129</v>
      </c>
      <c r="G66" s="22">
        <v>213</v>
      </c>
      <c r="H66" s="25">
        <f>4892.5-5.2-11.4</f>
        <v>4875.900000000001</v>
      </c>
      <c r="J66">
        <v>-5.2</v>
      </c>
    </row>
    <row r="67" spans="1:9" ht="20.25">
      <c r="A67" s="17" t="s">
        <v>23</v>
      </c>
      <c r="B67" s="35" t="s">
        <v>24</v>
      </c>
      <c r="C67" s="27">
        <v>966</v>
      </c>
      <c r="D67" s="17" t="s">
        <v>84</v>
      </c>
      <c r="E67" s="1" t="s">
        <v>175</v>
      </c>
      <c r="F67" s="23">
        <v>200</v>
      </c>
      <c r="G67" s="23"/>
      <c r="H67" s="26">
        <f>H69+H74</f>
        <v>4470.700000000001</v>
      </c>
      <c r="I67">
        <v>2</v>
      </c>
    </row>
    <row r="68" spans="1:8" ht="20.25" hidden="1">
      <c r="A68" s="17"/>
      <c r="B68" s="5" t="s">
        <v>109</v>
      </c>
      <c r="C68" s="27">
        <v>966</v>
      </c>
      <c r="D68" s="17" t="s">
        <v>84</v>
      </c>
      <c r="E68" s="1" t="s">
        <v>175</v>
      </c>
      <c r="F68" s="23">
        <v>240</v>
      </c>
      <c r="G68" s="23"/>
      <c r="H68" s="26">
        <f>H69+H74</f>
        <v>4470.700000000001</v>
      </c>
    </row>
    <row r="69" spans="1:8" ht="20.25" hidden="1">
      <c r="A69" s="17"/>
      <c r="B69" s="7" t="s">
        <v>205</v>
      </c>
      <c r="C69" s="27">
        <v>966</v>
      </c>
      <c r="D69" s="1" t="s">
        <v>84</v>
      </c>
      <c r="E69" s="1" t="s">
        <v>175</v>
      </c>
      <c r="F69" s="27">
        <v>242</v>
      </c>
      <c r="G69" s="27"/>
      <c r="H69" s="26">
        <f>H70+H71+H72+H73</f>
        <v>1035.4</v>
      </c>
    </row>
    <row r="70" spans="1:8" ht="12.75" hidden="1">
      <c r="A70" s="17"/>
      <c r="B70" s="7" t="s">
        <v>214</v>
      </c>
      <c r="C70" s="27">
        <v>966</v>
      </c>
      <c r="D70" s="1" t="s">
        <v>84</v>
      </c>
      <c r="E70" s="1" t="s">
        <v>175</v>
      </c>
      <c r="F70" s="27">
        <v>242</v>
      </c>
      <c r="G70" s="27">
        <v>221</v>
      </c>
      <c r="H70" s="147">
        <f>188.5+174.9</f>
        <v>363.4</v>
      </c>
    </row>
    <row r="71" spans="1:8" ht="12.75" hidden="1">
      <c r="A71" s="17"/>
      <c r="B71" s="7" t="s">
        <v>211</v>
      </c>
      <c r="C71" s="27">
        <v>966</v>
      </c>
      <c r="D71" s="1" t="s">
        <v>84</v>
      </c>
      <c r="E71" s="1" t="s">
        <v>175</v>
      </c>
      <c r="F71" s="27">
        <v>242</v>
      </c>
      <c r="G71" s="27">
        <v>226</v>
      </c>
      <c r="H71" s="147">
        <f>500+22</f>
        <v>522</v>
      </c>
    </row>
    <row r="72" spans="1:8" ht="12.75" hidden="1">
      <c r="A72" s="17"/>
      <c r="B72" s="5" t="s">
        <v>221</v>
      </c>
      <c r="C72" s="23">
        <v>928</v>
      </c>
      <c r="D72" s="17" t="s">
        <v>84</v>
      </c>
      <c r="E72" s="1" t="s">
        <v>175</v>
      </c>
      <c r="F72" s="23">
        <v>242</v>
      </c>
      <c r="G72" s="113">
        <v>310</v>
      </c>
      <c r="H72" s="120">
        <v>50</v>
      </c>
    </row>
    <row r="73" spans="1:8" ht="12.75" hidden="1">
      <c r="A73" s="17"/>
      <c r="B73" s="5" t="s">
        <v>220</v>
      </c>
      <c r="C73" s="23">
        <v>928</v>
      </c>
      <c r="D73" s="17" t="s">
        <v>84</v>
      </c>
      <c r="E73" s="1" t="s">
        <v>175</v>
      </c>
      <c r="F73" s="23">
        <v>242</v>
      </c>
      <c r="G73" s="113">
        <v>340</v>
      </c>
      <c r="H73" s="120">
        <v>100</v>
      </c>
    </row>
    <row r="74" spans="1:8" ht="20.25" hidden="1">
      <c r="A74" s="17"/>
      <c r="B74" s="114" t="s">
        <v>202</v>
      </c>
      <c r="C74" s="27">
        <v>966</v>
      </c>
      <c r="D74" s="1" t="s">
        <v>84</v>
      </c>
      <c r="E74" s="1" t="s">
        <v>175</v>
      </c>
      <c r="F74" s="27">
        <v>244</v>
      </c>
      <c r="G74" s="27"/>
      <c r="H74" s="26">
        <f>SUM(H75:H81)</f>
        <v>3435.3</v>
      </c>
    </row>
    <row r="75" spans="1:8" ht="12.75" hidden="1">
      <c r="A75" s="17"/>
      <c r="B75" s="5" t="s">
        <v>214</v>
      </c>
      <c r="C75" s="27">
        <v>966</v>
      </c>
      <c r="D75" s="16" t="s">
        <v>84</v>
      </c>
      <c r="E75" s="1" t="s">
        <v>175</v>
      </c>
      <c r="F75" s="22">
        <v>244</v>
      </c>
      <c r="G75" s="22">
        <v>221</v>
      </c>
      <c r="H75" s="138">
        <f>161+439</f>
        <v>600</v>
      </c>
    </row>
    <row r="76" spans="1:8" ht="12.75" hidden="1">
      <c r="A76" s="17"/>
      <c r="B76" s="5" t="s">
        <v>219</v>
      </c>
      <c r="C76" s="27">
        <v>966</v>
      </c>
      <c r="D76" s="16" t="s">
        <v>84</v>
      </c>
      <c r="E76" s="1" t="s">
        <v>175</v>
      </c>
      <c r="F76" s="22">
        <v>244</v>
      </c>
      <c r="G76" s="23">
        <v>222</v>
      </c>
      <c r="H76" s="139">
        <f>290.6+29.4-220</f>
        <v>100</v>
      </c>
    </row>
    <row r="77" spans="1:8" ht="12.75" hidden="1">
      <c r="A77" s="17"/>
      <c r="B77" s="6" t="s">
        <v>215</v>
      </c>
      <c r="C77" s="27">
        <v>966</v>
      </c>
      <c r="D77" s="16" t="s">
        <v>84</v>
      </c>
      <c r="E77" s="1" t="s">
        <v>175</v>
      </c>
      <c r="F77" s="22">
        <v>244</v>
      </c>
      <c r="G77" s="23">
        <v>223</v>
      </c>
      <c r="H77" s="139">
        <f>100-50</f>
        <v>50</v>
      </c>
    </row>
    <row r="78" spans="1:9" ht="12.75" hidden="1">
      <c r="A78" s="17"/>
      <c r="B78" s="6" t="s">
        <v>216</v>
      </c>
      <c r="C78" s="27">
        <v>966</v>
      </c>
      <c r="D78" s="16" t="s">
        <v>84</v>
      </c>
      <c r="E78" s="1" t="s">
        <v>175</v>
      </c>
      <c r="F78" s="22">
        <v>244</v>
      </c>
      <c r="G78" s="23">
        <v>225</v>
      </c>
      <c r="H78" s="139">
        <f>98.4+100.1+1000</f>
        <v>1198.5</v>
      </c>
      <c r="I78">
        <v>2</v>
      </c>
    </row>
    <row r="79" spans="1:8" ht="12.75" hidden="1">
      <c r="A79" s="17"/>
      <c r="B79" s="5" t="s">
        <v>211</v>
      </c>
      <c r="C79" s="27">
        <v>966</v>
      </c>
      <c r="D79" s="16" t="s">
        <v>84</v>
      </c>
      <c r="E79" s="1" t="s">
        <v>175</v>
      </c>
      <c r="F79" s="22">
        <v>244</v>
      </c>
      <c r="G79" s="23">
        <v>226</v>
      </c>
      <c r="H79" s="139">
        <f>922.4-492.9</f>
        <v>429.5</v>
      </c>
    </row>
    <row r="80" spans="1:9" ht="12.75" hidden="1">
      <c r="A80" s="17"/>
      <c r="B80" s="5" t="s">
        <v>221</v>
      </c>
      <c r="C80" s="27">
        <v>966</v>
      </c>
      <c r="D80" s="17" t="s">
        <v>84</v>
      </c>
      <c r="E80" s="1" t="s">
        <v>175</v>
      </c>
      <c r="F80" s="23">
        <v>244</v>
      </c>
      <c r="G80" s="23">
        <v>310</v>
      </c>
      <c r="H80" s="139">
        <f>202.4-172.4+3430.1-2000-715.6</f>
        <v>744.4999999999999</v>
      </c>
      <c r="I80">
        <v>2</v>
      </c>
    </row>
    <row r="81" spans="1:10" ht="12.75" hidden="1">
      <c r="A81" s="17"/>
      <c r="B81" s="5" t="s">
        <v>220</v>
      </c>
      <c r="C81" s="27">
        <v>966</v>
      </c>
      <c r="D81" s="17" t="s">
        <v>84</v>
      </c>
      <c r="E81" s="1" t="s">
        <v>175</v>
      </c>
      <c r="F81" s="23">
        <v>244</v>
      </c>
      <c r="G81" s="23">
        <v>340</v>
      </c>
      <c r="H81" s="139">
        <f>224.2+165.8+437.8-515</f>
        <v>312.79999999999995</v>
      </c>
      <c r="J81">
        <v>-515</v>
      </c>
    </row>
    <row r="82" spans="1:9" ht="13.5" thickBot="1">
      <c r="A82" s="1" t="s">
        <v>226</v>
      </c>
      <c r="B82" s="7" t="s">
        <v>110</v>
      </c>
      <c r="C82" s="27">
        <v>966</v>
      </c>
      <c r="D82" s="1" t="s">
        <v>84</v>
      </c>
      <c r="E82" s="1" t="s">
        <v>175</v>
      </c>
      <c r="F82" s="113">
        <v>800</v>
      </c>
      <c r="G82" s="113"/>
      <c r="H82" s="26">
        <f>H83+H86</f>
        <v>102.3</v>
      </c>
      <c r="I82">
        <v>2</v>
      </c>
    </row>
    <row r="83" spans="1:8" ht="13.5" hidden="1" thickBot="1">
      <c r="A83" s="9"/>
      <c r="B83" s="8" t="s">
        <v>97</v>
      </c>
      <c r="C83" s="27">
        <v>966</v>
      </c>
      <c r="D83" s="1" t="s">
        <v>84</v>
      </c>
      <c r="E83" s="1" t="s">
        <v>175</v>
      </c>
      <c r="F83" s="23">
        <v>830</v>
      </c>
      <c r="G83" s="23"/>
      <c r="H83" s="26">
        <f>H84</f>
        <v>100</v>
      </c>
    </row>
    <row r="84" spans="1:8" ht="61.5" hidden="1" thickBot="1">
      <c r="A84" s="9"/>
      <c r="B84" s="115" t="s">
        <v>208</v>
      </c>
      <c r="C84" s="29">
        <v>966</v>
      </c>
      <c r="D84" s="9" t="s">
        <v>84</v>
      </c>
      <c r="E84" s="1" t="s">
        <v>175</v>
      </c>
      <c r="F84" s="22">
        <v>831</v>
      </c>
      <c r="G84" s="22"/>
      <c r="H84" s="25">
        <f>H85</f>
        <v>100</v>
      </c>
    </row>
    <row r="85" spans="1:8" ht="13.5" hidden="1" thickBot="1">
      <c r="A85" s="9"/>
      <c r="B85" s="121" t="s">
        <v>206</v>
      </c>
      <c r="C85" s="29">
        <v>966</v>
      </c>
      <c r="D85" s="9" t="s">
        <v>84</v>
      </c>
      <c r="E85" s="1" t="s">
        <v>175</v>
      </c>
      <c r="F85" s="22">
        <v>831</v>
      </c>
      <c r="G85" s="22">
        <v>290</v>
      </c>
      <c r="H85" s="25">
        <v>100</v>
      </c>
    </row>
    <row r="86" spans="1:8" ht="13.5" hidden="1" thickBot="1">
      <c r="A86" s="9" t="s">
        <v>234</v>
      </c>
      <c r="B86" s="121" t="s">
        <v>14</v>
      </c>
      <c r="C86" s="27">
        <v>966</v>
      </c>
      <c r="D86" s="1" t="s">
        <v>84</v>
      </c>
      <c r="E86" s="9" t="s">
        <v>175</v>
      </c>
      <c r="F86" s="23">
        <v>850</v>
      </c>
      <c r="G86" s="23"/>
      <c r="H86" s="26">
        <f>H87+H88</f>
        <v>2.3</v>
      </c>
    </row>
    <row r="87" spans="1:9" ht="13.5" hidden="1" thickBot="1">
      <c r="A87" s="9"/>
      <c r="B87" s="191"/>
      <c r="C87" s="27">
        <v>966</v>
      </c>
      <c r="D87" s="1" t="s">
        <v>84</v>
      </c>
      <c r="E87" s="9" t="s">
        <v>175</v>
      </c>
      <c r="F87" s="23">
        <v>851</v>
      </c>
      <c r="G87" s="22"/>
      <c r="H87" s="25">
        <v>0.3</v>
      </c>
      <c r="I87">
        <v>2</v>
      </c>
    </row>
    <row r="88" spans="1:8" ht="13.5" hidden="1" thickBot="1">
      <c r="A88" s="9"/>
      <c r="B88" s="115" t="s">
        <v>218</v>
      </c>
      <c r="C88" s="29">
        <v>966</v>
      </c>
      <c r="D88" s="9" t="s">
        <v>84</v>
      </c>
      <c r="E88" s="1" t="s">
        <v>175</v>
      </c>
      <c r="F88" s="22">
        <v>853</v>
      </c>
      <c r="G88" s="22"/>
      <c r="H88" s="25">
        <f>H89</f>
        <v>2</v>
      </c>
    </row>
    <row r="89" spans="1:8" ht="13.5" hidden="1" thickBot="1">
      <c r="A89" s="9"/>
      <c r="B89" s="121" t="s">
        <v>206</v>
      </c>
      <c r="C89" s="29">
        <v>966</v>
      </c>
      <c r="D89" s="9" t="s">
        <v>84</v>
      </c>
      <c r="E89" s="109" t="s">
        <v>175</v>
      </c>
      <c r="F89" s="22">
        <v>853</v>
      </c>
      <c r="G89" s="22">
        <v>290</v>
      </c>
      <c r="H89" s="131">
        <f>1+1</f>
        <v>2</v>
      </c>
    </row>
    <row r="90" spans="1:8" ht="42" thickBot="1">
      <c r="A90" s="40" t="s">
        <v>228</v>
      </c>
      <c r="B90" s="67" t="s">
        <v>133</v>
      </c>
      <c r="C90" s="42">
        <v>966</v>
      </c>
      <c r="D90" s="43" t="s">
        <v>84</v>
      </c>
      <c r="E90" s="43" t="s">
        <v>231</v>
      </c>
      <c r="F90" s="42"/>
      <c r="G90" s="42"/>
      <c r="H90" s="66">
        <f>H91</f>
        <v>6</v>
      </c>
    </row>
    <row r="91" spans="1:8" ht="21" thickBot="1">
      <c r="A91" s="62" t="s">
        <v>229</v>
      </c>
      <c r="B91" s="126" t="s">
        <v>24</v>
      </c>
      <c r="C91" s="45">
        <v>966</v>
      </c>
      <c r="D91" s="46" t="s">
        <v>84</v>
      </c>
      <c r="E91" s="62" t="s">
        <v>231</v>
      </c>
      <c r="F91" s="45">
        <v>200</v>
      </c>
      <c r="G91" s="45"/>
      <c r="H91" s="55">
        <f>H92</f>
        <v>6</v>
      </c>
    </row>
    <row r="92" spans="1:8" ht="21" hidden="1" thickBot="1">
      <c r="A92" s="1"/>
      <c r="B92" s="5" t="s">
        <v>109</v>
      </c>
      <c r="C92" s="113">
        <v>966</v>
      </c>
      <c r="D92" s="111" t="s">
        <v>84</v>
      </c>
      <c r="E92" s="1" t="s">
        <v>231</v>
      </c>
      <c r="F92" s="113">
        <v>240</v>
      </c>
      <c r="G92" s="113"/>
      <c r="H92" s="26">
        <f>H93</f>
        <v>6</v>
      </c>
    </row>
    <row r="93" spans="1:8" ht="21" hidden="1" thickBot="1">
      <c r="A93" s="9"/>
      <c r="B93" s="123" t="s">
        <v>202</v>
      </c>
      <c r="C93" s="124">
        <v>966</v>
      </c>
      <c r="D93" s="125" t="s">
        <v>84</v>
      </c>
      <c r="E93" s="9" t="s">
        <v>231</v>
      </c>
      <c r="F93" s="124">
        <v>244</v>
      </c>
      <c r="G93" s="124"/>
      <c r="H93" s="25">
        <f>H94</f>
        <v>6</v>
      </c>
    </row>
    <row r="94" spans="1:8" ht="13.5" hidden="1" thickBot="1">
      <c r="A94" s="56"/>
      <c r="B94" s="6" t="s">
        <v>220</v>
      </c>
      <c r="C94" s="57">
        <v>966</v>
      </c>
      <c r="D94" s="46" t="s">
        <v>84</v>
      </c>
      <c r="E94" s="62" t="s">
        <v>231</v>
      </c>
      <c r="F94" s="45">
        <v>244</v>
      </c>
      <c r="G94" s="45">
        <v>340</v>
      </c>
      <c r="H94" s="55">
        <v>6</v>
      </c>
    </row>
    <row r="95" spans="1:8" ht="41.25" thickBot="1">
      <c r="A95" s="40" t="s">
        <v>95</v>
      </c>
      <c r="B95" s="41" t="s">
        <v>126</v>
      </c>
      <c r="C95" s="42"/>
      <c r="D95" s="43" t="s">
        <v>84</v>
      </c>
      <c r="E95" s="43" t="s">
        <v>232</v>
      </c>
      <c r="F95" s="42"/>
      <c r="G95" s="42"/>
      <c r="H95" s="66">
        <f>H96+H102</f>
        <v>4106.2</v>
      </c>
    </row>
    <row r="96" spans="1:9" ht="40.5">
      <c r="A96" s="9" t="s">
        <v>96</v>
      </c>
      <c r="B96" s="10" t="s">
        <v>106</v>
      </c>
      <c r="C96" s="29">
        <v>966</v>
      </c>
      <c r="D96" s="9" t="s">
        <v>84</v>
      </c>
      <c r="E96" s="9" t="s">
        <v>232</v>
      </c>
      <c r="F96" s="29">
        <v>100</v>
      </c>
      <c r="G96" s="29"/>
      <c r="H96" s="25">
        <f>3828.7+80</f>
        <v>3908.7</v>
      </c>
      <c r="I96" t="s">
        <v>254</v>
      </c>
    </row>
    <row r="97" spans="1:8" ht="20.25" hidden="1">
      <c r="A97" s="17"/>
      <c r="B97" s="20" t="s">
        <v>6</v>
      </c>
      <c r="C97" s="27">
        <v>966</v>
      </c>
      <c r="D97" s="9" t="s">
        <v>84</v>
      </c>
      <c r="E97" s="9" t="s">
        <v>232</v>
      </c>
      <c r="F97" s="27">
        <v>120</v>
      </c>
      <c r="G97" s="27"/>
      <c r="H97" s="26">
        <f>H98+H100</f>
        <v>3828.7</v>
      </c>
    </row>
    <row r="98" spans="1:8" ht="12.75" hidden="1">
      <c r="A98" s="16"/>
      <c r="B98" s="20" t="s">
        <v>213</v>
      </c>
      <c r="C98" s="27">
        <v>966</v>
      </c>
      <c r="D98" s="9" t="s">
        <v>84</v>
      </c>
      <c r="E98" s="9" t="s">
        <v>232</v>
      </c>
      <c r="F98" s="22">
        <v>121</v>
      </c>
      <c r="G98" s="22"/>
      <c r="H98" s="25">
        <f>H99</f>
        <v>2940.6</v>
      </c>
    </row>
    <row r="99" spans="1:8" ht="12.75" hidden="1">
      <c r="A99" s="16"/>
      <c r="B99" s="20" t="s">
        <v>209</v>
      </c>
      <c r="C99" s="27">
        <v>966</v>
      </c>
      <c r="D99" s="9" t="s">
        <v>84</v>
      </c>
      <c r="E99" s="9" t="s">
        <v>232</v>
      </c>
      <c r="F99" s="22">
        <v>121</v>
      </c>
      <c r="G99" s="22">
        <v>211</v>
      </c>
      <c r="H99" s="25">
        <v>2940.6</v>
      </c>
    </row>
    <row r="100" spans="1:8" ht="30" hidden="1">
      <c r="A100" s="16"/>
      <c r="B100" s="20" t="s">
        <v>212</v>
      </c>
      <c r="C100" s="27">
        <v>966</v>
      </c>
      <c r="D100" s="9" t="s">
        <v>84</v>
      </c>
      <c r="E100" s="9" t="s">
        <v>232</v>
      </c>
      <c r="F100" s="22">
        <v>129</v>
      </c>
      <c r="G100" s="22"/>
      <c r="H100" s="25">
        <f>H101</f>
        <v>888.1</v>
      </c>
    </row>
    <row r="101" spans="1:8" ht="12.75" hidden="1">
      <c r="A101" s="16"/>
      <c r="B101" s="20" t="s">
        <v>210</v>
      </c>
      <c r="C101" s="27">
        <v>966</v>
      </c>
      <c r="D101" s="9" t="s">
        <v>84</v>
      </c>
      <c r="E101" s="9" t="s">
        <v>232</v>
      </c>
      <c r="F101" s="22">
        <v>129</v>
      </c>
      <c r="G101" s="22">
        <v>213</v>
      </c>
      <c r="H101" s="25">
        <v>888.1</v>
      </c>
    </row>
    <row r="102" spans="1:9" ht="21" thickBot="1">
      <c r="A102" s="9" t="s">
        <v>230</v>
      </c>
      <c r="B102" s="114" t="s">
        <v>24</v>
      </c>
      <c r="C102" s="27">
        <v>966</v>
      </c>
      <c r="D102" s="1" t="s">
        <v>84</v>
      </c>
      <c r="E102" s="9" t="s">
        <v>232</v>
      </c>
      <c r="F102" s="27">
        <v>200</v>
      </c>
      <c r="G102" s="27"/>
      <c r="H102" s="26">
        <f>277.5-80</f>
        <v>197.5</v>
      </c>
      <c r="I102" t="s">
        <v>254</v>
      </c>
    </row>
    <row r="103" spans="1:8" ht="21" hidden="1" thickBot="1">
      <c r="A103" s="9"/>
      <c r="B103" s="5" t="s">
        <v>109</v>
      </c>
      <c r="C103" s="27">
        <v>966</v>
      </c>
      <c r="D103" s="1" t="s">
        <v>84</v>
      </c>
      <c r="E103" s="9" t="s">
        <v>232</v>
      </c>
      <c r="F103" s="27">
        <v>240</v>
      </c>
      <c r="G103" s="27"/>
      <c r="H103" s="26">
        <f>H104+H106</f>
        <v>277.5</v>
      </c>
    </row>
    <row r="104" spans="1:8" ht="21" hidden="1" thickBot="1">
      <c r="A104" s="9"/>
      <c r="B104" s="7" t="s">
        <v>205</v>
      </c>
      <c r="C104" s="27">
        <v>966</v>
      </c>
      <c r="D104" s="1" t="s">
        <v>84</v>
      </c>
      <c r="E104" s="9" t="s">
        <v>232</v>
      </c>
      <c r="F104" s="27">
        <v>242</v>
      </c>
      <c r="G104" s="27"/>
      <c r="H104" s="26">
        <f>SUM(H105:H105)</f>
        <v>90</v>
      </c>
    </row>
    <row r="105" spans="1:8" ht="13.5" hidden="1" thickBot="1">
      <c r="A105" s="17"/>
      <c r="B105" s="7" t="s">
        <v>214</v>
      </c>
      <c r="C105" s="27">
        <v>966</v>
      </c>
      <c r="D105" s="1" t="s">
        <v>84</v>
      </c>
      <c r="E105" s="9" t="s">
        <v>232</v>
      </c>
      <c r="F105" s="27">
        <v>242</v>
      </c>
      <c r="G105" s="27">
        <v>221</v>
      </c>
      <c r="H105" s="120">
        <f>87+3</f>
        <v>90</v>
      </c>
    </row>
    <row r="106" spans="1:8" ht="21" hidden="1" thickBot="1">
      <c r="A106" s="17"/>
      <c r="B106" s="114" t="s">
        <v>202</v>
      </c>
      <c r="C106" s="27">
        <v>966</v>
      </c>
      <c r="D106" s="1" t="s">
        <v>84</v>
      </c>
      <c r="E106" s="9" t="s">
        <v>232</v>
      </c>
      <c r="F106" s="27">
        <v>244</v>
      </c>
      <c r="G106" s="27"/>
      <c r="H106" s="26">
        <f>SUM(H107:H108)</f>
        <v>187.5</v>
      </c>
    </row>
    <row r="107" spans="1:8" ht="13.5" hidden="1" thickBot="1">
      <c r="A107" s="17"/>
      <c r="B107" s="5" t="s">
        <v>214</v>
      </c>
      <c r="C107" s="27">
        <v>966</v>
      </c>
      <c r="D107" s="1" t="s">
        <v>84</v>
      </c>
      <c r="E107" s="9" t="s">
        <v>232</v>
      </c>
      <c r="F107" s="22">
        <v>244</v>
      </c>
      <c r="G107" s="22">
        <v>221</v>
      </c>
      <c r="H107" s="122">
        <v>96.9</v>
      </c>
    </row>
    <row r="108" spans="1:8" ht="13.5" hidden="1" thickBot="1">
      <c r="A108" s="17"/>
      <c r="B108" s="6" t="s">
        <v>220</v>
      </c>
      <c r="C108" s="27">
        <v>966</v>
      </c>
      <c r="D108" s="1" t="s">
        <v>84</v>
      </c>
      <c r="E108" s="9" t="s">
        <v>232</v>
      </c>
      <c r="F108" s="22">
        <v>244</v>
      </c>
      <c r="G108" s="23">
        <v>340</v>
      </c>
      <c r="H108" s="120">
        <v>90.6</v>
      </c>
    </row>
    <row r="109" spans="1:8" ht="13.5" thickBot="1">
      <c r="A109" s="73" t="s">
        <v>25</v>
      </c>
      <c r="B109" s="74" t="s">
        <v>26</v>
      </c>
      <c r="C109" s="75">
        <v>966</v>
      </c>
      <c r="D109" s="76" t="s">
        <v>85</v>
      </c>
      <c r="E109" s="76"/>
      <c r="F109" s="75"/>
      <c r="G109" s="75"/>
      <c r="H109" s="77">
        <f>H110</f>
        <v>12.600000000000023</v>
      </c>
    </row>
    <row r="110" spans="1:8" ht="13.5" thickBot="1">
      <c r="A110" s="40" t="s">
        <v>94</v>
      </c>
      <c r="B110" s="78" t="s">
        <v>27</v>
      </c>
      <c r="C110" s="42">
        <v>966</v>
      </c>
      <c r="D110" s="43" t="s">
        <v>85</v>
      </c>
      <c r="E110" s="43" t="s">
        <v>176</v>
      </c>
      <c r="F110" s="42"/>
      <c r="G110" s="42"/>
      <c r="H110" s="66">
        <f>H111</f>
        <v>12.600000000000023</v>
      </c>
    </row>
    <row r="111" spans="1:8" ht="13.5" thickBot="1">
      <c r="A111" s="16" t="s">
        <v>28</v>
      </c>
      <c r="B111" s="34" t="s">
        <v>110</v>
      </c>
      <c r="C111" s="22">
        <v>966</v>
      </c>
      <c r="D111" s="16" t="s">
        <v>85</v>
      </c>
      <c r="E111" s="61" t="s">
        <v>176</v>
      </c>
      <c r="F111" s="22">
        <v>800</v>
      </c>
      <c r="G111" s="22"/>
      <c r="H111" s="25">
        <f>H112-277.4</f>
        <v>12.600000000000023</v>
      </c>
    </row>
    <row r="112" spans="1:8" ht="13.5" hidden="1" thickBot="1">
      <c r="A112" s="17"/>
      <c r="B112" s="5" t="s">
        <v>29</v>
      </c>
      <c r="C112" s="23">
        <v>966</v>
      </c>
      <c r="D112" s="17" t="s">
        <v>85</v>
      </c>
      <c r="E112" s="1" t="s">
        <v>176</v>
      </c>
      <c r="F112" s="23">
        <v>870</v>
      </c>
      <c r="G112" s="23"/>
      <c r="H112" s="26">
        <f>H113</f>
        <v>290</v>
      </c>
    </row>
    <row r="113" spans="1:8" ht="13.5" hidden="1" thickBot="1">
      <c r="A113" s="116"/>
      <c r="B113" s="121" t="s">
        <v>206</v>
      </c>
      <c r="C113" s="27">
        <v>966</v>
      </c>
      <c r="D113" s="17" t="s">
        <v>85</v>
      </c>
      <c r="E113" s="109" t="s">
        <v>176</v>
      </c>
      <c r="F113" s="23">
        <v>870</v>
      </c>
      <c r="G113" s="45">
        <v>290</v>
      </c>
      <c r="H113" s="117">
        <f>100+190</f>
        <v>290</v>
      </c>
    </row>
    <row r="114" spans="1:8" ht="13.5" thickBot="1">
      <c r="A114" s="73" t="s">
        <v>30</v>
      </c>
      <c r="B114" s="74" t="s">
        <v>13</v>
      </c>
      <c r="C114" s="75">
        <v>966</v>
      </c>
      <c r="D114" s="76" t="s">
        <v>83</v>
      </c>
      <c r="E114" s="76"/>
      <c r="F114" s="75"/>
      <c r="G114" s="75"/>
      <c r="H114" s="77">
        <f>H115+H120+H125+H130+H136+H141+H146+H151+H156+H161</f>
        <v>2691.3999999999996</v>
      </c>
    </row>
    <row r="115" spans="1:8" ht="30.75" thickBot="1">
      <c r="A115" s="40" t="s">
        <v>31</v>
      </c>
      <c r="B115" s="41" t="s">
        <v>117</v>
      </c>
      <c r="C115" s="42">
        <v>966</v>
      </c>
      <c r="D115" s="43" t="s">
        <v>83</v>
      </c>
      <c r="E115" s="43" t="s">
        <v>177</v>
      </c>
      <c r="F115" s="42"/>
      <c r="G115" s="42"/>
      <c r="H115" s="66">
        <f>H116</f>
        <v>0</v>
      </c>
    </row>
    <row r="116" spans="1:8" ht="20.25" hidden="1">
      <c r="A116" s="16" t="s">
        <v>32</v>
      </c>
      <c r="B116" s="33" t="s">
        <v>24</v>
      </c>
      <c r="C116" s="22">
        <v>966</v>
      </c>
      <c r="D116" s="16" t="s">
        <v>83</v>
      </c>
      <c r="E116" s="61" t="s">
        <v>177</v>
      </c>
      <c r="F116" s="22">
        <v>200</v>
      </c>
      <c r="G116" s="22"/>
      <c r="H116" s="25">
        <f>H117</f>
        <v>0</v>
      </c>
    </row>
    <row r="117" spans="1:8" ht="20.25" hidden="1">
      <c r="A117" s="16"/>
      <c r="B117" s="5" t="s">
        <v>109</v>
      </c>
      <c r="C117" s="22">
        <v>966</v>
      </c>
      <c r="D117" s="16" t="s">
        <v>83</v>
      </c>
      <c r="E117" s="1" t="s">
        <v>177</v>
      </c>
      <c r="F117" s="22">
        <v>240</v>
      </c>
      <c r="G117" s="22"/>
      <c r="H117" s="25">
        <f>H118</f>
        <v>0</v>
      </c>
    </row>
    <row r="118" spans="1:8" ht="20.25" hidden="1">
      <c r="A118" s="16"/>
      <c r="B118" s="35" t="s">
        <v>202</v>
      </c>
      <c r="C118" s="22">
        <v>966</v>
      </c>
      <c r="D118" s="16" t="s">
        <v>83</v>
      </c>
      <c r="E118" s="1" t="s">
        <v>177</v>
      </c>
      <c r="F118" s="22">
        <v>244</v>
      </c>
      <c r="G118" s="22"/>
      <c r="H118" s="25">
        <f>H119</f>
        <v>0</v>
      </c>
    </row>
    <row r="119" spans="1:10" ht="13.5" hidden="1" thickBot="1">
      <c r="A119" s="46"/>
      <c r="B119" s="6" t="s">
        <v>211</v>
      </c>
      <c r="C119" s="45">
        <v>966</v>
      </c>
      <c r="D119" s="46" t="s">
        <v>83</v>
      </c>
      <c r="E119" s="62" t="s">
        <v>177</v>
      </c>
      <c r="F119" s="45">
        <v>244</v>
      </c>
      <c r="G119" s="129">
        <v>226</v>
      </c>
      <c r="H119" s="130">
        <f>100-100</f>
        <v>0</v>
      </c>
      <c r="J119">
        <v>-100</v>
      </c>
    </row>
    <row r="120" spans="1:8" ht="51" thickBot="1">
      <c r="A120" s="40" t="s">
        <v>33</v>
      </c>
      <c r="B120" s="41" t="s">
        <v>123</v>
      </c>
      <c r="C120" s="42">
        <v>966</v>
      </c>
      <c r="D120" s="43" t="s">
        <v>83</v>
      </c>
      <c r="E120" s="43" t="s">
        <v>178</v>
      </c>
      <c r="F120" s="42"/>
      <c r="G120" s="42"/>
      <c r="H120" s="66">
        <f>H121</f>
        <v>104.7</v>
      </c>
    </row>
    <row r="121" spans="1:8" ht="20.25" hidden="1">
      <c r="A121" s="16" t="s">
        <v>34</v>
      </c>
      <c r="B121" s="47" t="s">
        <v>24</v>
      </c>
      <c r="C121" s="29">
        <v>966</v>
      </c>
      <c r="D121" s="9" t="s">
        <v>83</v>
      </c>
      <c r="E121" s="62" t="s">
        <v>178</v>
      </c>
      <c r="F121" s="29">
        <v>200</v>
      </c>
      <c r="G121" s="29"/>
      <c r="H121" s="25">
        <f>H122+100</f>
        <v>104.7</v>
      </c>
    </row>
    <row r="122" spans="1:8" ht="20.25" hidden="1">
      <c r="A122" s="16"/>
      <c r="B122" s="5" t="s">
        <v>109</v>
      </c>
      <c r="C122" s="29">
        <v>966</v>
      </c>
      <c r="D122" s="9" t="s">
        <v>83</v>
      </c>
      <c r="E122" s="1" t="s">
        <v>178</v>
      </c>
      <c r="F122" s="29">
        <v>240</v>
      </c>
      <c r="G122" s="29"/>
      <c r="H122" s="25">
        <f>H123</f>
        <v>4.7</v>
      </c>
    </row>
    <row r="123" spans="1:8" ht="20.25" hidden="1">
      <c r="A123" s="16"/>
      <c r="B123" s="35" t="s">
        <v>202</v>
      </c>
      <c r="C123" s="29">
        <v>966</v>
      </c>
      <c r="D123" s="9" t="s">
        <v>83</v>
      </c>
      <c r="E123" s="1" t="s">
        <v>178</v>
      </c>
      <c r="F123" s="29">
        <v>244</v>
      </c>
      <c r="G123" s="29"/>
      <c r="H123" s="25">
        <f>H124</f>
        <v>4.7</v>
      </c>
    </row>
    <row r="124" spans="1:10" ht="13.5" hidden="1" thickBot="1">
      <c r="A124" s="16"/>
      <c r="B124" s="5" t="s">
        <v>211</v>
      </c>
      <c r="C124" s="29">
        <v>966</v>
      </c>
      <c r="D124" s="9" t="s">
        <v>83</v>
      </c>
      <c r="E124" s="109" t="s">
        <v>178</v>
      </c>
      <c r="F124" s="29">
        <v>244</v>
      </c>
      <c r="G124" s="128">
        <v>226</v>
      </c>
      <c r="H124" s="122">
        <f>6-1.3</f>
        <v>4.7</v>
      </c>
      <c r="J124">
        <v>-1.3</v>
      </c>
    </row>
    <row r="125" spans="1:8" ht="30.75" thickBot="1">
      <c r="A125" s="40" t="s">
        <v>35</v>
      </c>
      <c r="B125" s="41" t="s">
        <v>122</v>
      </c>
      <c r="C125" s="42">
        <v>966</v>
      </c>
      <c r="D125" s="43" t="s">
        <v>83</v>
      </c>
      <c r="E125" s="43" t="s">
        <v>179</v>
      </c>
      <c r="F125" s="42"/>
      <c r="G125" s="42"/>
      <c r="H125" s="66">
        <f>H126</f>
        <v>18.5</v>
      </c>
    </row>
    <row r="126" spans="1:8" ht="21" thickBot="1">
      <c r="A126" s="16" t="s">
        <v>36</v>
      </c>
      <c r="B126" s="33" t="s">
        <v>24</v>
      </c>
      <c r="C126" s="22">
        <v>966</v>
      </c>
      <c r="D126" s="16" t="s">
        <v>83</v>
      </c>
      <c r="E126" s="9" t="s">
        <v>179</v>
      </c>
      <c r="F126" s="22">
        <v>200</v>
      </c>
      <c r="G126" s="22"/>
      <c r="H126" s="25">
        <f>H127-500</f>
        <v>18.5</v>
      </c>
    </row>
    <row r="127" spans="1:8" ht="21" hidden="1" thickBot="1">
      <c r="A127" s="16"/>
      <c r="B127" s="5" t="s">
        <v>109</v>
      </c>
      <c r="C127" s="22">
        <v>966</v>
      </c>
      <c r="D127" s="16" t="s">
        <v>83</v>
      </c>
      <c r="E127" s="9" t="s">
        <v>179</v>
      </c>
      <c r="F127" s="22">
        <v>240</v>
      </c>
      <c r="G127" s="22"/>
      <c r="H127" s="25">
        <f>H128</f>
        <v>518.5</v>
      </c>
    </row>
    <row r="128" spans="1:8" ht="21" hidden="1" thickBot="1">
      <c r="A128" s="16"/>
      <c r="B128" s="5" t="s">
        <v>202</v>
      </c>
      <c r="C128" s="29">
        <v>966</v>
      </c>
      <c r="D128" s="9" t="s">
        <v>83</v>
      </c>
      <c r="E128" s="9" t="s">
        <v>179</v>
      </c>
      <c r="F128" s="29">
        <v>244</v>
      </c>
      <c r="G128" s="128"/>
      <c r="H128" s="25">
        <f>H129</f>
        <v>518.5</v>
      </c>
    </row>
    <row r="129" spans="1:8" ht="13.5" hidden="1" thickBot="1">
      <c r="A129" s="16"/>
      <c r="B129" s="5" t="s">
        <v>206</v>
      </c>
      <c r="C129" s="22">
        <v>966</v>
      </c>
      <c r="D129" s="16" t="s">
        <v>83</v>
      </c>
      <c r="E129" s="9" t="s">
        <v>179</v>
      </c>
      <c r="F129" s="22">
        <v>244</v>
      </c>
      <c r="G129" s="22">
        <v>290</v>
      </c>
      <c r="H129" s="25">
        <f>140+378.5</f>
        <v>518.5</v>
      </c>
    </row>
    <row r="130" spans="1:8" ht="21" thickBot="1">
      <c r="A130" s="40" t="s">
        <v>37</v>
      </c>
      <c r="B130" s="41" t="s">
        <v>116</v>
      </c>
      <c r="C130" s="42">
        <v>966</v>
      </c>
      <c r="D130" s="43" t="s">
        <v>83</v>
      </c>
      <c r="E130" s="43" t="s">
        <v>195</v>
      </c>
      <c r="F130" s="42"/>
      <c r="G130" s="42"/>
      <c r="H130" s="66">
        <f>H131</f>
        <v>651.8</v>
      </c>
    </row>
    <row r="131" spans="1:8" ht="21" thickBot="1">
      <c r="A131" s="16" t="s">
        <v>38</v>
      </c>
      <c r="B131" s="33" t="s">
        <v>24</v>
      </c>
      <c r="C131" s="22">
        <v>966</v>
      </c>
      <c r="D131" s="16" t="s">
        <v>83</v>
      </c>
      <c r="E131" s="9" t="s">
        <v>195</v>
      </c>
      <c r="F131" s="22">
        <v>200</v>
      </c>
      <c r="G131" s="22"/>
      <c r="H131" s="25">
        <f>H132-618.2</f>
        <v>651.8</v>
      </c>
    </row>
    <row r="132" spans="1:8" ht="21" hidden="1" thickBot="1">
      <c r="A132" s="16"/>
      <c r="B132" s="5" t="s">
        <v>109</v>
      </c>
      <c r="C132" s="22">
        <v>966</v>
      </c>
      <c r="D132" s="16" t="s">
        <v>83</v>
      </c>
      <c r="E132" s="9" t="s">
        <v>195</v>
      </c>
      <c r="F132" s="22">
        <v>240</v>
      </c>
      <c r="G132" s="22"/>
      <c r="H132" s="25">
        <f>H133</f>
        <v>1270</v>
      </c>
    </row>
    <row r="133" spans="1:8" ht="21" hidden="1" thickBot="1">
      <c r="A133" s="16"/>
      <c r="B133" s="5" t="s">
        <v>202</v>
      </c>
      <c r="C133" s="22">
        <v>966</v>
      </c>
      <c r="D133" s="16" t="s">
        <v>83</v>
      </c>
      <c r="E133" s="9" t="s">
        <v>195</v>
      </c>
      <c r="F133" s="22">
        <v>244</v>
      </c>
      <c r="G133" s="22"/>
      <c r="H133" s="25">
        <f>SUM(H134:H135)</f>
        <v>1270</v>
      </c>
    </row>
    <row r="134" spans="1:8" ht="13.5" hidden="1" thickBot="1">
      <c r="A134" s="16"/>
      <c r="B134" s="5" t="s">
        <v>211</v>
      </c>
      <c r="C134" s="22"/>
      <c r="D134" s="16" t="s">
        <v>83</v>
      </c>
      <c r="E134" s="9" t="s">
        <v>195</v>
      </c>
      <c r="F134" s="22">
        <v>244</v>
      </c>
      <c r="G134" s="22">
        <v>226</v>
      </c>
      <c r="H134" s="25">
        <v>270</v>
      </c>
    </row>
    <row r="135" spans="1:8" ht="13.5" hidden="1" thickBot="1">
      <c r="A135" s="16"/>
      <c r="B135" s="5" t="s">
        <v>221</v>
      </c>
      <c r="C135" s="22">
        <v>967</v>
      </c>
      <c r="D135" s="16" t="s">
        <v>83</v>
      </c>
      <c r="E135" s="9" t="s">
        <v>195</v>
      </c>
      <c r="F135" s="22">
        <v>244</v>
      </c>
      <c r="G135" s="22">
        <v>310</v>
      </c>
      <c r="H135" s="25">
        <v>1000</v>
      </c>
    </row>
    <row r="136" spans="1:8" ht="51" thickBot="1">
      <c r="A136" s="40" t="s">
        <v>39</v>
      </c>
      <c r="B136" s="41" t="s">
        <v>121</v>
      </c>
      <c r="C136" s="42">
        <v>966</v>
      </c>
      <c r="D136" s="43" t="s">
        <v>83</v>
      </c>
      <c r="E136" s="43" t="s">
        <v>180</v>
      </c>
      <c r="F136" s="42"/>
      <c r="G136" s="42"/>
      <c r="H136" s="66">
        <f>H137</f>
        <v>104.3</v>
      </c>
    </row>
    <row r="137" spans="1:8" ht="21" thickBot="1">
      <c r="A137" s="16" t="s">
        <v>98</v>
      </c>
      <c r="B137" s="33" t="s">
        <v>24</v>
      </c>
      <c r="C137" s="22">
        <v>966</v>
      </c>
      <c r="D137" s="16" t="s">
        <v>83</v>
      </c>
      <c r="E137" s="9" t="s">
        <v>180</v>
      </c>
      <c r="F137" s="22">
        <v>200</v>
      </c>
      <c r="G137" s="22"/>
      <c r="H137" s="25">
        <f>H138+100</f>
        <v>104.3</v>
      </c>
    </row>
    <row r="138" spans="1:8" ht="20.25" hidden="1">
      <c r="A138" s="16"/>
      <c r="B138" s="5" t="s">
        <v>109</v>
      </c>
      <c r="C138" s="22">
        <v>966</v>
      </c>
      <c r="D138" s="16" t="s">
        <v>83</v>
      </c>
      <c r="E138" s="9" t="s">
        <v>180</v>
      </c>
      <c r="F138" s="22">
        <v>240</v>
      </c>
      <c r="G138" s="22"/>
      <c r="H138" s="26">
        <f>H139</f>
        <v>4.3</v>
      </c>
    </row>
    <row r="139" spans="1:8" ht="20.25" hidden="1">
      <c r="A139" s="16"/>
      <c r="B139" s="35" t="s">
        <v>202</v>
      </c>
      <c r="C139" s="22">
        <v>966</v>
      </c>
      <c r="D139" s="16" t="s">
        <v>83</v>
      </c>
      <c r="E139" s="9" t="s">
        <v>180</v>
      </c>
      <c r="F139" s="22">
        <v>244</v>
      </c>
      <c r="G139" s="22"/>
      <c r="H139" s="26">
        <f>H140</f>
        <v>4.3</v>
      </c>
    </row>
    <row r="140" spans="1:10" ht="13.5" hidden="1" thickBot="1">
      <c r="A140" s="16"/>
      <c r="B140" s="5" t="s">
        <v>211</v>
      </c>
      <c r="C140" s="22">
        <v>966</v>
      </c>
      <c r="D140" s="16" t="s">
        <v>83</v>
      </c>
      <c r="E140" s="9" t="s">
        <v>180</v>
      </c>
      <c r="F140" s="22">
        <v>244</v>
      </c>
      <c r="G140" s="127">
        <v>226</v>
      </c>
      <c r="H140" s="122">
        <f>5.5-1.2</f>
        <v>4.3</v>
      </c>
      <c r="J140">
        <v>-1.2</v>
      </c>
    </row>
    <row r="141" spans="1:8" ht="30.75" thickBot="1">
      <c r="A141" s="40" t="s">
        <v>40</v>
      </c>
      <c r="B141" s="41" t="s">
        <v>120</v>
      </c>
      <c r="C141" s="42">
        <v>966</v>
      </c>
      <c r="D141" s="43" t="s">
        <v>83</v>
      </c>
      <c r="E141" s="43" t="s">
        <v>233</v>
      </c>
      <c r="F141" s="42"/>
      <c r="G141" s="42"/>
      <c r="H141" s="66">
        <f>H142</f>
        <v>4.2</v>
      </c>
    </row>
    <row r="142" spans="1:8" ht="21" thickBot="1">
      <c r="A142" s="16" t="s">
        <v>99</v>
      </c>
      <c r="B142" s="33" t="s">
        <v>24</v>
      </c>
      <c r="C142" s="22">
        <v>966</v>
      </c>
      <c r="D142" s="16" t="s">
        <v>83</v>
      </c>
      <c r="E142" s="9" t="s">
        <v>233</v>
      </c>
      <c r="F142" s="22">
        <v>200</v>
      </c>
      <c r="G142" s="22"/>
      <c r="H142" s="25">
        <f>H143</f>
        <v>4.2</v>
      </c>
    </row>
    <row r="143" spans="1:8" ht="20.25" hidden="1">
      <c r="A143" s="16"/>
      <c r="B143" s="5" t="s">
        <v>109</v>
      </c>
      <c r="C143" s="22">
        <v>966</v>
      </c>
      <c r="D143" s="16" t="s">
        <v>83</v>
      </c>
      <c r="E143" s="9" t="s">
        <v>233</v>
      </c>
      <c r="F143" s="22">
        <v>240</v>
      </c>
      <c r="G143" s="22"/>
      <c r="H143" s="26">
        <f>H144</f>
        <v>4.2</v>
      </c>
    </row>
    <row r="144" spans="1:8" ht="20.25" hidden="1">
      <c r="A144" s="16"/>
      <c r="B144" s="35" t="s">
        <v>202</v>
      </c>
      <c r="C144" s="22">
        <v>966</v>
      </c>
      <c r="D144" s="16" t="s">
        <v>83</v>
      </c>
      <c r="E144" s="9" t="s">
        <v>233</v>
      </c>
      <c r="F144" s="22">
        <v>244</v>
      </c>
      <c r="G144" s="22"/>
      <c r="H144" s="26">
        <f>H145</f>
        <v>4.2</v>
      </c>
    </row>
    <row r="145" spans="1:10" ht="13.5" hidden="1" thickBot="1">
      <c r="A145" s="16"/>
      <c r="B145" s="5" t="s">
        <v>211</v>
      </c>
      <c r="C145" s="22">
        <v>966</v>
      </c>
      <c r="D145" s="16" t="s">
        <v>83</v>
      </c>
      <c r="E145" s="9" t="s">
        <v>233</v>
      </c>
      <c r="F145" s="22">
        <v>244</v>
      </c>
      <c r="G145" s="127">
        <v>226</v>
      </c>
      <c r="H145" s="122">
        <f>5.5-1.3</f>
        <v>4.2</v>
      </c>
      <c r="J145">
        <v>-1.3</v>
      </c>
    </row>
    <row r="146" spans="1:8" ht="60.75">
      <c r="A146" s="68" t="s">
        <v>41</v>
      </c>
      <c r="B146" s="69" t="s">
        <v>119</v>
      </c>
      <c r="C146" s="70">
        <v>966</v>
      </c>
      <c r="D146" s="71" t="s">
        <v>83</v>
      </c>
      <c r="E146" s="71" t="s">
        <v>181</v>
      </c>
      <c r="F146" s="70"/>
      <c r="G146" s="70"/>
      <c r="H146" s="72">
        <f>H147</f>
        <v>104.3</v>
      </c>
    </row>
    <row r="147" spans="1:8" ht="21" thickBot="1">
      <c r="A147" s="17" t="s">
        <v>42</v>
      </c>
      <c r="B147" s="35" t="s">
        <v>24</v>
      </c>
      <c r="C147" s="23">
        <v>966</v>
      </c>
      <c r="D147" s="17" t="s">
        <v>83</v>
      </c>
      <c r="E147" s="1" t="s">
        <v>181</v>
      </c>
      <c r="F147" s="23">
        <v>200</v>
      </c>
      <c r="G147" s="23"/>
      <c r="H147" s="26">
        <f>H148+100</f>
        <v>104.3</v>
      </c>
    </row>
    <row r="148" spans="1:8" ht="20.25" hidden="1">
      <c r="A148" s="17"/>
      <c r="B148" s="5" t="s">
        <v>109</v>
      </c>
      <c r="C148" s="23">
        <v>966</v>
      </c>
      <c r="D148" s="17" t="s">
        <v>83</v>
      </c>
      <c r="E148" s="1" t="s">
        <v>181</v>
      </c>
      <c r="F148" s="23">
        <v>240</v>
      </c>
      <c r="G148" s="23"/>
      <c r="H148" s="26">
        <f>H149</f>
        <v>4.3</v>
      </c>
    </row>
    <row r="149" spans="1:8" ht="20.25" hidden="1">
      <c r="A149" s="17"/>
      <c r="B149" s="35" t="s">
        <v>202</v>
      </c>
      <c r="C149" s="23">
        <v>966</v>
      </c>
      <c r="D149" s="17" t="s">
        <v>83</v>
      </c>
      <c r="E149" s="1" t="s">
        <v>181</v>
      </c>
      <c r="F149" s="23">
        <v>244</v>
      </c>
      <c r="G149" s="23"/>
      <c r="H149" s="26">
        <f>H150</f>
        <v>4.3</v>
      </c>
    </row>
    <row r="150" spans="1:10" ht="13.5" hidden="1" thickBot="1">
      <c r="A150" s="16"/>
      <c r="B150" s="5" t="s">
        <v>211</v>
      </c>
      <c r="C150" s="22">
        <v>966</v>
      </c>
      <c r="D150" s="16" t="s">
        <v>83</v>
      </c>
      <c r="E150" s="9" t="s">
        <v>181</v>
      </c>
      <c r="F150" s="22">
        <v>244</v>
      </c>
      <c r="G150" s="127">
        <v>226</v>
      </c>
      <c r="H150" s="122">
        <f>5.5-1.2</f>
        <v>4.3</v>
      </c>
      <c r="J150">
        <v>-1.2</v>
      </c>
    </row>
    <row r="151" spans="1:8" ht="21" thickBot="1">
      <c r="A151" s="40" t="s">
        <v>102</v>
      </c>
      <c r="B151" s="41" t="s">
        <v>118</v>
      </c>
      <c r="C151" s="42">
        <v>966</v>
      </c>
      <c r="D151" s="43" t="s">
        <v>83</v>
      </c>
      <c r="E151" s="43" t="s">
        <v>182</v>
      </c>
      <c r="F151" s="42"/>
      <c r="G151" s="42"/>
      <c r="H151" s="66">
        <f>H152</f>
        <v>198</v>
      </c>
    </row>
    <row r="152" spans="1:8" ht="21" thickBot="1">
      <c r="A152" s="16" t="s">
        <v>112</v>
      </c>
      <c r="B152" s="33" t="s">
        <v>24</v>
      </c>
      <c r="C152" s="22">
        <v>966</v>
      </c>
      <c r="D152" s="16" t="s">
        <v>83</v>
      </c>
      <c r="E152" s="9" t="s">
        <v>182</v>
      </c>
      <c r="F152" s="22">
        <v>200</v>
      </c>
      <c r="G152" s="22"/>
      <c r="H152" s="25">
        <f>H153</f>
        <v>198</v>
      </c>
    </row>
    <row r="153" spans="1:8" ht="20.25" hidden="1">
      <c r="A153" s="16"/>
      <c r="B153" s="5" t="s">
        <v>109</v>
      </c>
      <c r="C153" s="22">
        <v>966</v>
      </c>
      <c r="D153" s="16" t="s">
        <v>83</v>
      </c>
      <c r="E153" s="9" t="s">
        <v>182</v>
      </c>
      <c r="F153" s="22">
        <v>240</v>
      </c>
      <c r="G153" s="22"/>
      <c r="H153" s="25">
        <f>H154</f>
        <v>198</v>
      </c>
    </row>
    <row r="154" spans="1:8" ht="20.25" hidden="1">
      <c r="A154" s="16"/>
      <c r="B154" s="35" t="s">
        <v>202</v>
      </c>
      <c r="C154" s="22">
        <v>966</v>
      </c>
      <c r="D154" s="16" t="s">
        <v>83</v>
      </c>
      <c r="E154" s="9" t="s">
        <v>182</v>
      </c>
      <c r="F154" s="22">
        <v>244</v>
      </c>
      <c r="G154" s="22"/>
      <c r="H154" s="25">
        <f>H155</f>
        <v>198</v>
      </c>
    </row>
    <row r="155" spans="1:10" ht="13.5" hidden="1" thickBot="1">
      <c r="A155" s="16"/>
      <c r="B155" s="5" t="s">
        <v>211</v>
      </c>
      <c r="C155" s="22">
        <v>966</v>
      </c>
      <c r="D155" s="16" t="s">
        <v>83</v>
      </c>
      <c r="E155" s="9" t="s">
        <v>182</v>
      </c>
      <c r="F155" s="22">
        <v>244</v>
      </c>
      <c r="G155" s="127">
        <v>226</v>
      </c>
      <c r="H155" s="122">
        <f>220-22</f>
        <v>198</v>
      </c>
      <c r="J155">
        <v>-22</v>
      </c>
    </row>
    <row r="156" spans="1:8" ht="30.75" thickBot="1">
      <c r="A156" s="40" t="s">
        <v>134</v>
      </c>
      <c r="B156" s="41" t="s">
        <v>168</v>
      </c>
      <c r="C156" s="42">
        <v>966</v>
      </c>
      <c r="D156" s="43" t="s">
        <v>83</v>
      </c>
      <c r="E156" s="43" t="s">
        <v>183</v>
      </c>
      <c r="F156" s="42"/>
      <c r="G156" s="42"/>
      <c r="H156" s="66">
        <f>H157</f>
        <v>19.3</v>
      </c>
    </row>
    <row r="157" spans="1:8" ht="20.25">
      <c r="A157" s="46" t="s">
        <v>135</v>
      </c>
      <c r="B157" s="44" t="s">
        <v>24</v>
      </c>
      <c r="C157" s="45">
        <v>966</v>
      </c>
      <c r="D157" s="46" t="s">
        <v>83</v>
      </c>
      <c r="E157" s="62" t="s">
        <v>183</v>
      </c>
      <c r="F157" s="45">
        <v>200</v>
      </c>
      <c r="G157" s="45"/>
      <c r="H157" s="55">
        <f>H158</f>
        <v>19.3</v>
      </c>
    </row>
    <row r="158" spans="1:8" ht="20.25" hidden="1">
      <c r="A158" s="111"/>
      <c r="B158" s="5" t="s">
        <v>109</v>
      </c>
      <c r="C158" s="113">
        <v>966</v>
      </c>
      <c r="D158" s="111" t="s">
        <v>83</v>
      </c>
      <c r="E158" s="1" t="s">
        <v>183</v>
      </c>
      <c r="F158" s="113">
        <v>240</v>
      </c>
      <c r="G158" s="113"/>
      <c r="H158" s="26">
        <f>H159</f>
        <v>19.3</v>
      </c>
    </row>
    <row r="159" spans="1:8" ht="20.25" hidden="1">
      <c r="A159" s="111"/>
      <c r="B159" s="35" t="s">
        <v>202</v>
      </c>
      <c r="C159" s="113">
        <v>966</v>
      </c>
      <c r="D159" s="111" t="s">
        <v>83</v>
      </c>
      <c r="E159" s="1" t="s">
        <v>183</v>
      </c>
      <c r="F159" s="113">
        <v>244</v>
      </c>
      <c r="G159" s="113"/>
      <c r="H159" s="26">
        <f>H160</f>
        <v>19.3</v>
      </c>
    </row>
    <row r="160" spans="1:10" ht="12.75" hidden="1">
      <c r="A160" s="16"/>
      <c r="B160" s="5" t="s">
        <v>211</v>
      </c>
      <c r="C160" s="22">
        <v>966</v>
      </c>
      <c r="D160" s="16" t="s">
        <v>83</v>
      </c>
      <c r="E160" s="9" t="s">
        <v>183</v>
      </c>
      <c r="F160" s="22">
        <v>244</v>
      </c>
      <c r="G160" s="127">
        <v>226</v>
      </c>
      <c r="H160" s="122">
        <f>25-5.7</f>
        <v>19.3</v>
      </c>
      <c r="J160">
        <v>-5.7</v>
      </c>
    </row>
    <row r="161" spans="1:8" ht="26.25" customHeight="1">
      <c r="A161" s="91" t="s">
        <v>276</v>
      </c>
      <c r="B161" s="92" t="s">
        <v>268</v>
      </c>
      <c r="C161" s="93">
        <v>966</v>
      </c>
      <c r="D161" s="91" t="s">
        <v>83</v>
      </c>
      <c r="E161" s="91" t="s">
        <v>258</v>
      </c>
      <c r="F161" s="93"/>
      <c r="G161" s="165"/>
      <c r="H161" s="94">
        <f>H162</f>
        <v>1486.3</v>
      </c>
    </row>
    <row r="162" spans="1:8" ht="40.5">
      <c r="A162" s="17" t="s">
        <v>269</v>
      </c>
      <c r="B162" s="5" t="s">
        <v>106</v>
      </c>
      <c r="C162" s="23">
        <v>966</v>
      </c>
      <c r="D162" s="17" t="s">
        <v>83</v>
      </c>
      <c r="E162" s="1" t="s">
        <v>258</v>
      </c>
      <c r="F162" s="23">
        <v>100</v>
      </c>
      <c r="G162" s="192"/>
      <c r="H162" s="26">
        <v>1486.3</v>
      </c>
    </row>
    <row r="163" spans="1:8" ht="21" thickBot="1">
      <c r="A163" s="155" t="s">
        <v>43</v>
      </c>
      <c r="B163" s="157" t="s">
        <v>44</v>
      </c>
      <c r="C163" s="158">
        <v>966</v>
      </c>
      <c r="D163" s="156" t="s">
        <v>86</v>
      </c>
      <c r="E163" s="156"/>
      <c r="F163" s="158"/>
      <c r="G163" s="158"/>
      <c r="H163" s="154">
        <f>H164</f>
        <v>1307.5</v>
      </c>
    </row>
    <row r="164" spans="1:8" ht="21" thickBot="1">
      <c r="A164" s="73" t="s">
        <v>45</v>
      </c>
      <c r="B164" s="74" t="s">
        <v>46</v>
      </c>
      <c r="C164" s="75">
        <v>966</v>
      </c>
      <c r="D164" s="76" t="s">
        <v>87</v>
      </c>
      <c r="E164" s="76"/>
      <c r="F164" s="75"/>
      <c r="G164" s="75"/>
      <c r="H164" s="77">
        <f>H165+H170</f>
        <v>1307.5</v>
      </c>
    </row>
    <row r="165" spans="1:8" ht="61.5" thickBot="1">
      <c r="A165" s="40" t="s">
        <v>164</v>
      </c>
      <c r="B165" s="41" t="s">
        <v>165</v>
      </c>
      <c r="C165" s="42">
        <v>966</v>
      </c>
      <c r="D165" s="43" t="s">
        <v>87</v>
      </c>
      <c r="E165" s="43" t="s">
        <v>184</v>
      </c>
      <c r="F165" s="42"/>
      <c r="G165" s="42"/>
      <c r="H165" s="66">
        <f>H169</f>
        <v>80</v>
      </c>
    </row>
    <row r="166" spans="1:8" ht="21" thickBot="1">
      <c r="A166" s="16" t="s">
        <v>166</v>
      </c>
      <c r="B166" s="33" t="s">
        <v>24</v>
      </c>
      <c r="C166" s="22">
        <v>966</v>
      </c>
      <c r="D166" s="16" t="s">
        <v>87</v>
      </c>
      <c r="E166" s="9" t="s">
        <v>184</v>
      </c>
      <c r="F166" s="22">
        <v>200</v>
      </c>
      <c r="G166" s="22"/>
      <c r="H166" s="25">
        <f>H168</f>
        <v>80</v>
      </c>
    </row>
    <row r="167" spans="1:8" ht="21" hidden="1" thickBot="1">
      <c r="A167" s="16"/>
      <c r="B167" s="5" t="s">
        <v>109</v>
      </c>
      <c r="C167" s="22">
        <v>966</v>
      </c>
      <c r="D167" s="16" t="s">
        <v>87</v>
      </c>
      <c r="E167" s="9" t="s">
        <v>184</v>
      </c>
      <c r="F167" s="22">
        <v>240</v>
      </c>
      <c r="G167" s="22"/>
      <c r="H167" s="25">
        <f>H168</f>
        <v>80</v>
      </c>
    </row>
    <row r="168" spans="1:8" ht="21" hidden="1" thickBot="1">
      <c r="A168" s="16"/>
      <c r="B168" s="35" t="s">
        <v>202</v>
      </c>
      <c r="C168" s="22">
        <v>966</v>
      </c>
      <c r="D168" s="16" t="s">
        <v>87</v>
      </c>
      <c r="E168" s="9" t="s">
        <v>184</v>
      </c>
      <c r="F168" s="22">
        <v>244</v>
      </c>
      <c r="G168" s="22"/>
      <c r="H168" s="25">
        <f>H169</f>
        <v>80</v>
      </c>
    </row>
    <row r="169" spans="1:8" ht="13.5" hidden="1" thickBot="1">
      <c r="A169" s="16"/>
      <c r="B169" s="5" t="s">
        <v>211</v>
      </c>
      <c r="C169" s="22">
        <v>966</v>
      </c>
      <c r="D169" s="16" t="s">
        <v>87</v>
      </c>
      <c r="E169" s="9" t="s">
        <v>184</v>
      </c>
      <c r="F169" s="22">
        <v>244</v>
      </c>
      <c r="G169" s="127">
        <v>226</v>
      </c>
      <c r="H169" s="122">
        <v>80</v>
      </c>
    </row>
    <row r="170" spans="1:8" ht="51" thickBot="1">
      <c r="A170" s="40" t="s">
        <v>47</v>
      </c>
      <c r="B170" s="41" t="s">
        <v>114</v>
      </c>
      <c r="C170" s="42">
        <v>966</v>
      </c>
      <c r="D170" s="43" t="s">
        <v>87</v>
      </c>
      <c r="E170" s="43" t="s">
        <v>185</v>
      </c>
      <c r="F170" s="42"/>
      <c r="G170" s="42"/>
      <c r="H170" s="66">
        <f>H171</f>
        <v>1227.5</v>
      </c>
    </row>
    <row r="171" spans="1:8" ht="21" thickBot="1">
      <c r="A171" s="16" t="s">
        <v>48</v>
      </c>
      <c r="B171" s="33" t="s">
        <v>24</v>
      </c>
      <c r="C171" s="22">
        <v>966</v>
      </c>
      <c r="D171" s="16" t="s">
        <v>87</v>
      </c>
      <c r="E171" s="9" t="s">
        <v>185</v>
      </c>
      <c r="F171" s="22">
        <v>200</v>
      </c>
      <c r="G171" s="22"/>
      <c r="H171" s="25">
        <f>H172</f>
        <v>1227.5</v>
      </c>
    </row>
    <row r="172" spans="1:8" ht="21" hidden="1" thickBot="1">
      <c r="A172" s="16"/>
      <c r="B172" s="5" t="s">
        <v>109</v>
      </c>
      <c r="C172" s="22">
        <v>966</v>
      </c>
      <c r="D172" s="16" t="s">
        <v>87</v>
      </c>
      <c r="E172" s="9" t="s">
        <v>185</v>
      </c>
      <c r="F172" s="22">
        <v>240</v>
      </c>
      <c r="G172" s="22"/>
      <c r="H172" s="25">
        <f>H173</f>
        <v>1227.5</v>
      </c>
    </row>
    <row r="173" spans="1:8" ht="21" hidden="1" thickBot="1">
      <c r="A173" s="16"/>
      <c r="B173" s="35" t="s">
        <v>202</v>
      </c>
      <c r="C173" s="22">
        <v>966</v>
      </c>
      <c r="D173" s="16" t="s">
        <v>87</v>
      </c>
      <c r="E173" s="9" t="s">
        <v>185</v>
      </c>
      <c r="F173" s="22">
        <v>244</v>
      </c>
      <c r="G173" s="22"/>
      <c r="H173" s="25">
        <f>SUM(H174:H175)</f>
        <v>1227.5</v>
      </c>
    </row>
    <row r="174" spans="1:8" ht="13.5" hidden="1" thickBot="1">
      <c r="A174" s="17"/>
      <c r="B174" s="5" t="s">
        <v>250</v>
      </c>
      <c r="C174" s="23">
        <v>966</v>
      </c>
      <c r="D174" s="17" t="s">
        <v>87</v>
      </c>
      <c r="E174" s="1" t="s">
        <v>185</v>
      </c>
      <c r="F174" s="23">
        <v>244</v>
      </c>
      <c r="G174" s="23">
        <v>224</v>
      </c>
      <c r="H174" s="26">
        <v>900</v>
      </c>
    </row>
    <row r="175" spans="1:8" ht="13.5" hidden="1" thickBot="1">
      <c r="A175" s="17"/>
      <c r="B175" s="5" t="s">
        <v>211</v>
      </c>
      <c r="C175" s="23">
        <v>966</v>
      </c>
      <c r="D175" s="17" t="s">
        <v>87</v>
      </c>
      <c r="E175" s="1" t="s">
        <v>185</v>
      </c>
      <c r="F175" s="23">
        <v>244</v>
      </c>
      <c r="G175" s="23">
        <v>226</v>
      </c>
      <c r="H175" s="26">
        <v>327.5</v>
      </c>
    </row>
    <row r="176" spans="1:8" ht="13.5" thickBot="1">
      <c r="A176" s="79" t="s">
        <v>136</v>
      </c>
      <c r="B176" s="80" t="s">
        <v>49</v>
      </c>
      <c r="C176" s="81">
        <v>966</v>
      </c>
      <c r="D176" s="82" t="s">
        <v>88</v>
      </c>
      <c r="E176" s="82"/>
      <c r="F176" s="81"/>
      <c r="G176" s="81"/>
      <c r="H176" s="83">
        <f>H177</f>
        <v>46885.700000000004</v>
      </c>
    </row>
    <row r="177" spans="1:8" ht="13.5" thickBot="1">
      <c r="A177" s="73" t="s">
        <v>138</v>
      </c>
      <c r="B177" s="74" t="s">
        <v>50</v>
      </c>
      <c r="C177" s="75">
        <v>966</v>
      </c>
      <c r="D177" s="76" t="s">
        <v>89</v>
      </c>
      <c r="E177" s="76"/>
      <c r="F177" s="75"/>
      <c r="G177" s="75"/>
      <c r="H177" s="77">
        <f>H178+H183+H188+H193+H198+H203+H208+H213+H217</f>
        <v>46885.700000000004</v>
      </c>
    </row>
    <row r="178" spans="1:8" ht="41.25" thickBot="1">
      <c r="A178" s="40" t="s">
        <v>139</v>
      </c>
      <c r="B178" s="41" t="s">
        <v>130</v>
      </c>
      <c r="C178" s="42">
        <v>966</v>
      </c>
      <c r="D178" s="43" t="s">
        <v>89</v>
      </c>
      <c r="E178" s="43" t="s">
        <v>186</v>
      </c>
      <c r="F178" s="42"/>
      <c r="G178" s="42"/>
      <c r="H178" s="66">
        <f>H179</f>
        <v>8529.9</v>
      </c>
    </row>
    <row r="179" spans="1:9" ht="21" thickBot="1">
      <c r="A179" s="16" t="s">
        <v>140</v>
      </c>
      <c r="B179" s="50" t="s">
        <v>24</v>
      </c>
      <c r="C179" s="51">
        <v>966</v>
      </c>
      <c r="D179" s="52" t="s">
        <v>89</v>
      </c>
      <c r="E179" s="58" t="s">
        <v>186</v>
      </c>
      <c r="F179" s="51">
        <v>200</v>
      </c>
      <c r="G179" s="51"/>
      <c r="H179" s="53">
        <f>9167.8-137.9-500</f>
        <v>8529.9</v>
      </c>
      <c r="I179" t="s">
        <v>254</v>
      </c>
    </row>
    <row r="180" spans="1:8" ht="21.75" customHeight="1" hidden="1" thickBot="1">
      <c r="A180" s="16"/>
      <c r="B180" s="5" t="s">
        <v>109</v>
      </c>
      <c r="C180" s="51">
        <v>966</v>
      </c>
      <c r="D180" s="52" t="s">
        <v>89</v>
      </c>
      <c r="E180" s="58" t="s">
        <v>186</v>
      </c>
      <c r="F180" s="51">
        <v>240</v>
      </c>
      <c r="G180" s="51"/>
      <c r="H180" s="53">
        <f>H181</f>
        <v>9167.8</v>
      </c>
    </row>
    <row r="181" spans="1:8" ht="20.25" hidden="1">
      <c r="A181" s="16"/>
      <c r="B181" s="35" t="s">
        <v>202</v>
      </c>
      <c r="C181" s="51">
        <v>966</v>
      </c>
      <c r="D181" s="52" t="s">
        <v>89</v>
      </c>
      <c r="E181" s="58" t="s">
        <v>186</v>
      </c>
      <c r="F181" s="51">
        <v>244</v>
      </c>
      <c r="G181" s="51"/>
      <c r="H181" s="53">
        <f>H182</f>
        <v>9167.8</v>
      </c>
    </row>
    <row r="182" spans="1:8" ht="13.5" hidden="1" thickBot="1">
      <c r="A182" s="16"/>
      <c r="B182" s="5" t="s">
        <v>211</v>
      </c>
      <c r="C182" s="22">
        <v>966</v>
      </c>
      <c r="D182" s="16" t="s">
        <v>89</v>
      </c>
      <c r="E182" s="9" t="s">
        <v>186</v>
      </c>
      <c r="F182" s="22">
        <v>244</v>
      </c>
      <c r="G182" s="127">
        <v>226</v>
      </c>
      <c r="H182" s="122">
        <f>9793.9-626.1</f>
        <v>9167.8</v>
      </c>
    </row>
    <row r="183" spans="1:8" ht="30.75" thickBot="1">
      <c r="A183" s="40" t="s">
        <v>141</v>
      </c>
      <c r="B183" s="41" t="s">
        <v>131</v>
      </c>
      <c r="C183" s="42">
        <v>966</v>
      </c>
      <c r="D183" s="43" t="s">
        <v>89</v>
      </c>
      <c r="E183" s="43" t="s">
        <v>187</v>
      </c>
      <c r="F183" s="42"/>
      <c r="G183" s="42"/>
      <c r="H183" s="66">
        <f>H184</f>
        <v>3749.7999999999993</v>
      </c>
    </row>
    <row r="184" spans="1:9" ht="21" thickBot="1">
      <c r="A184" s="16" t="s">
        <v>142</v>
      </c>
      <c r="B184" s="33" t="s">
        <v>24</v>
      </c>
      <c r="C184" s="22">
        <v>966</v>
      </c>
      <c r="D184" s="16" t="s">
        <v>89</v>
      </c>
      <c r="E184" s="9" t="s">
        <v>187</v>
      </c>
      <c r="F184" s="22">
        <v>200</v>
      </c>
      <c r="G184" s="22"/>
      <c r="H184" s="25">
        <f>5851.4-1601.6-500</f>
        <v>3749.7999999999993</v>
      </c>
      <c r="I184" t="s">
        <v>254</v>
      </c>
    </row>
    <row r="185" spans="1:8" ht="20.25" hidden="1">
      <c r="A185" s="16"/>
      <c r="B185" s="5" t="s">
        <v>109</v>
      </c>
      <c r="C185" s="22">
        <v>966</v>
      </c>
      <c r="D185" s="16" t="s">
        <v>89</v>
      </c>
      <c r="E185" s="9" t="s">
        <v>187</v>
      </c>
      <c r="F185" s="22">
        <v>240</v>
      </c>
      <c r="G185" s="22"/>
      <c r="H185" s="25">
        <f>H186</f>
        <v>5851.400000000001</v>
      </c>
    </row>
    <row r="186" spans="1:8" ht="20.25" hidden="1">
      <c r="A186" s="16"/>
      <c r="B186" s="35" t="s">
        <v>202</v>
      </c>
      <c r="C186" s="22">
        <v>966</v>
      </c>
      <c r="D186" s="16" t="s">
        <v>89</v>
      </c>
      <c r="E186" s="9" t="s">
        <v>187</v>
      </c>
      <c r="F186" s="22">
        <v>244</v>
      </c>
      <c r="G186" s="22"/>
      <c r="H186" s="25">
        <f>H187</f>
        <v>5851.400000000001</v>
      </c>
    </row>
    <row r="187" spans="1:8" ht="13.5" hidden="1" thickBot="1">
      <c r="A187" s="16"/>
      <c r="B187" s="5" t="s">
        <v>211</v>
      </c>
      <c r="C187" s="22">
        <v>966</v>
      </c>
      <c r="D187" s="16" t="s">
        <v>89</v>
      </c>
      <c r="E187" s="9" t="s">
        <v>187</v>
      </c>
      <c r="F187" s="22">
        <v>244</v>
      </c>
      <c r="G187" s="22">
        <v>226</v>
      </c>
      <c r="H187" s="25">
        <f>7466.8-980-635.4</f>
        <v>5851.400000000001</v>
      </c>
    </row>
    <row r="188" spans="1:8" ht="30.75" thickBot="1">
      <c r="A188" s="40" t="s">
        <v>143</v>
      </c>
      <c r="B188" s="41" t="s">
        <v>132</v>
      </c>
      <c r="C188" s="42">
        <v>966</v>
      </c>
      <c r="D188" s="43" t="s">
        <v>89</v>
      </c>
      <c r="E188" s="43" t="s">
        <v>188</v>
      </c>
      <c r="F188" s="42"/>
      <c r="G188" s="42"/>
      <c r="H188" s="66">
        <f>H189</f>
        <v>12117</v>
      </c>
    </row>
    <row r="189" spans="1:9" ht="21" thickBot="1">
      <c r="A189" s="16" t="s">
        <v>144</v>
      </c>
      <c r="B189" s="54" t="s">
        <v>24</v>
      </c>
      <c r="C189" s="22">
        <v>966</v>
      </c>
      <c r="D189" s="16" t="s">
        <v>89</v>
      </c>
      <c r="E189" s="9" t="s">
        <v>188</v>
      </c>
      <c r="F189" s="22">
        <v>200</v>
      </c>
      <c r="G189" s="22"/>
      <c r="H189" s="25">
        <f>15884.6-3758.6-700-1729+2420</f>
        <v>12117</v>
      </c>
      <c r="I189" t="s">
        <v>254</v>
      </c>
    </row>
    <row r="190" spans="1:8" ht="21" hidden="1" thickBot="1">
      <c r="A190" s="16"/>
      <c r="B190" s="5" t="s">
        <v>109</v>
      </c>
      <c r="C190" s="22">
        <v>966</v>
      </c>
      <c r="D190" s="16" t="s">
        <v>89</v>
      </c>
      <c r="E190" s="9" t="s">
        <v>188</v>
      </c>
      <c r="F190" s="22">
        <v>240</v>
      </c>
      <c r="G190" s="22"/>
      <c r="H190" s="25">
        <f>H191</f>
        <v>15884.6</v>
      </c>
    </row>
    <row r="191" spans="1:8" ht="21" hidden="1" thickBot="1">
      <c r="A191" s="16"/>
      <c r="B191" s="35" t="s">
        <v>202</v>
      </c>
      <c r="C191" s="22">
        <v>966</v>
      </c>
      <c r="D191" s="16" t="s">
        <v>89</v>
      </c>
      <c r="E191" s="9" t="s">
        <v>188</v>
      </c>
      <c r="F191" s="22">
        <v>244</v>
      </c>
      <c r="G191" s="22"/>
      <c r="H191" s="25">
        <f>H192</f>
        <v>15884.6</v>
      </c>
    </row>
    <row r="192" spans="1:8" ht="13.5" hidden="1" thickBot="1">
      <c r="A192" s="16"/>
      <c r="B192" s="5" t="s">
        <v>211</v>
      </c>
      <c r="C192" s="22">
        <v>966</v>
      </c>
      <c r="D192" s="16" t="s">
        <v>89</v>
      </c>
      <c r="E192" s="9" t="s">
        <v>188</v>
      </c>
      <c r="F192" s="22">
        <v>244</v>
      </c>
      <c r="G192" s="22">
        <v>226</v>
      </c>
      <c r="H192" s="25">
        <f>22603.4-4561.2-2157.6</f>
        <v>15884.6</v>
      </c>
    </row>
    <row r="193" spans="1:8" ht="21" thickBot="1">
      <c r="A193" s="40" t="s">
        <v>145</v>
      </c>
      <c r="B193" s="41" t="s">
        <v>247</v>
      </c>
      <c r="C193" s="42">
        <v>966</v>
      </c>
      <c r="D193" s="43" t="s">
        <v>89</v>
      </c>
      <c r="E193" s="43" t="s">
        <v>235</v>
      </c>
      <c r="F193" s="42"/>
      <c r="G193" s="42"/>
      <c r="H193" s="66">
        <f>H194</f>
        <v>10000</v>
      </c>
    </row>
    <row r="194" spans="1:8" ht="21" thickBot="1">
      <c r="A194" s="9" t="s">
        <v>146</v>
      </c>
      <c r="B194" s="54" t="s">
        <v>24</v>
      </c>
      <c r="C194" s="29">
        <v>966</v>
      </c>
      <c r="D194" s="9" t="s">
        <v>89</v>
      </c>
      <c r="E194" s="9" t="s">
        <v>235</v>
      </c>
      <c r="F194" s="29">
        <v>200</v>
      </c>
      <c r="G194" s="29"/>
      <c r="H194" s="25">
        <f>H195</f>
        <v>10000</v>
      </c>
    </row>
    <row r="195" spans="1:8" ht="21" hidden="1" thickBot="1">
      <c r="A195" s="9"/>
      <c r="B195" s="5" t="s">
        <v>109</v>
      </c>
      <c r="C195" s="29">
        <v>966</v>
      </c>
      <c r="D195" s="9" t="s">
        <v>89</v>
      </c>
      <c r="E195" s="9" t="s">
        <v>235</v>
      </c>
      <c r="F195" s="29">
        <v>240</v>
      </c>
      <c r="G195" s="29"/>
      <c r="H195" s="25">
        <f>H196</f>
        <v>10000</v>
      </c>
    </row>
    <row r="196" spans="1:8" ht="21" hidden="1" thickBot="1">
      <c r="A196" s="9"/>
      <c r="B196" s="35" t="s">
        <v>202</v>
      </c>
      <c r="C196" s="29">
        <v>966</v>
      </c>
      <c r="D196" s="9" t="s">
        <v>89</v>
      </c>
      <c r="E196" s="9" t="s">
        <v>235</v>
      </c>
      <c r="F196" s="29">
        <v>244</v>
      </c>
      <c r="G196" s="29"/>
      <c r="H196" s="25">
        <f>H197</f>
        <v>10000</v>
      </c>
    </row>
    <row r="197" spans="1:8" ht="13.5" hidden="1" thickBot="1">
      <c r="A197" s="9"/>
      <c r="B197" s="5" t="s">
        <v>211</v>
      </c>
      <c r="C197" s="29">
        <v>966</v>
      </c>
      <c r="D197" s="9" t="s">
        <v>89</v>
      </c>
      <c r="E197" s="9" t="s">
        <v>235</v>
      </c>
      <c r="F197" s="29">
        <v>244</v>
      </c>
      <c r="G197" s="29">
        <v>226</v>
      </c>
      <c r="H197" s="25">
        <f>10125.3-125.3</f>
        <v>10000</v>
      </c>
    </row>
    <row r="198" spans="1:8" ht="30.75" thickBot="1">
      <c r="A198" s="40" t="s">
        <v>147</v>
      </c>
      <c r="B198" s="41" t="s">
        <v>196</v>
      </c>
      <c r="C198" s="42">
        <v>966</v>
      </c>
      <c r="D198" s="43" t="s">
        <v>89</v>
      </c>
      <c r="E198" s="43" t="s">
        <v>236</v>
      </c>
      <c r="F198" s="42"/>
      <c r="G198" s="42"/>
      <c r="H198" s="66">
        <f>H199</f>
        <v>5622.300000000001</v>
      </c>
    </row>
    <row r="199" spans="1:8" ht="21" thickBot="1">
      <c r="A199" s="9" t="s">
        <v>148</v>
      </c>
      <c r="B199" s="33" t="s">
        <v>24</v>
      </c>
      <c r="C199" s="29">
        <v>966</v>
      </c>
      <c r="D199" s="9" t="s">
        <v>89</v>
      </c>
      <c r="E199" s="9" t="s">
        <v>236</v>
      </c>
      <c r="F199" s="29">
        <v>200</v>
      </c>
      <c r="G199" s="29"/>
      <c r="H199" s="25">
        <f>H200-516.9</f>
        <v>5622.300000000001</v>
      </c>
    </row>
    <row r="200" spans="1:8" ht="21" hidden="1" thickBot="1">
      <c r="A200" s="9"/>
      <c r="B200" s="5" t="s">
        <v>109</v>
      </c>
      <c r="C200" s="29">
        <v>966</v>
      </c>
      <c r="D200" s="9" t="s">
        <v>89</v>
      </c>
      <c r="E200" s="9" t="s">
        <v>236</v>
      </c>
      <c r="F200" s="29">
        <v>240</v>
      </c>
      <c r="G200" s="29"/>
      <c r="H200" s="25">
        <f>H201</f>
        <v>6139.200000000001</v>
      </c>
    </row>
    <row r="201" spans="1:8" ht="21" hidden="1" thickBot="1">
      <c r="A201" s="9"/>
      <c r="B201" s="35" t="s">
        <v>202</v>
      </c>
      <c r="C201" s="29">
        <v>966</v>
      </c>
      <c r="D201" s="9" t="s">
        <v>89</v>
      </c>
      <c r="E201" s="9" t="s">
        <v>236</v>
      </c>
      <c r="F201" s="29">
        <v>244</v>
      </c>
      <c r="G201" s="29"/>
      <c r="H201" s="25">
        <f>H202</f>
        <v>6139.200000000001</v>
      </c>
    </row>
    <row r="202" spans="1:8" ht="13.5" hidden="1" thickBot="1">
      <c r="A202" s="9"/>
      <c r="B202" s="5" t="s">
        <v>211</v>
      </c>
      <c r="C202" s="29">
        <v>966</v>
      </c>
      <c r="D202" s="9" t="s">
        <v>89</v>
      </c>
      <c r="E202" s="9" t="s">
        <v>236</v>
      </c>
      <c r="F202" s="29">
        <v>244</v>
      </c>
      <c r="G202" s="29">
        <v>226</v>
      </c>
      <c r="H202" s="25">
        <f>1125.1+5014.1</f>
        <v>6139.200000000001</v>
      </c>
    </row>
    <row r="203" spans="1:8" ht="40.5">
      <c r="A203" s="68" t="s">
        <v>149</v>
      </c>
      <c r="B203" s="69" t="s">
        <v>246</v>
      </c>
      <c r="C203" s="70">
        <v>966</v>
      </c>
      <c r="D203" s="71" t="s">
        <v>89</v>
      </c>
      <c r="E203" s="71" t="s">
        <v>189</v>
      </c>
      <c r="F203" s="70"/>
      <c r="G203" s="70"/>
      <c r="H203" s="72">
        <f>H207</f>
        <v>2730.3</v>
      </c>
    </row>
    <row r="204" spans="1:8" ht="21" thickBot="1">
      <c r="A204" s="17" t="s">
        <v>150</v>
      </c>
      <c r="B204" s="35" t="s">
        <v>24</v>
      </c>
      <c r="C204" s="23">
        <v>966</v>
      </c>
      <c r="D204" s="17" t="s">
        <v>89</v>
      </c>
      <c r="E204" s="1" t="s">
        <v>189</v>
      </c>
      <c r="F204" s="23">
        <v>200</v>
      </c>
      <c r="G204" s="23"/>
      <c r="H204" s="26">
        <f>H206</f>
        <v>2730.3</v>
      </c>
    </row>
    <row r="205" spans="1:8" ht="20.25" hidden="1">
      <c r="A205" s="17"/>
      <c r="B205" s="5" t="s">
        <v>109</v>
      </c>
      <c r="C205" s="23">
        <v>966</v>
      </c>
      <c r="D205" s="17" t="s">
        <v>89</v>
      </c>
      <c r="E205" s="1" t="s">
        <v>189</v>
      </c>
      <c r="F205" s="23">
        <v>240</v>
      </c>
      <c r="G205" s="23"/>
      <c r="H205" s="26">
        <f>H206</f>
        <v>2730.3</v>
      </c>
    </row>
    <row r="206" spans="1:8" ht="20.25" hidden="1">
      <c r="A206" s="17"/>
      <c r="B206" s="35" t="s">
        <v>202</v>
      </c>
      <c r="C206" s="23">
        <v>966</v>
      </c>
      <c r="D206" s="17" t="s">
        <v>89</v>
      </c>
      <c r="E206" s="1" t="s">
        <v>189</v>
      </c>
      <c r="F206" s="23">
        <v>244</v>
      </c>
      <c r="G206" s="23"/>
      <c r="H206" s="26">
        <f>H207</f>
        <v>2730.3</v>
      </c>
    </row>
    <row r="207" spans="1:10" ht="13.5" hidden="1" thickBot="1">
      <c r="A207" s="17"/>
      <c r="B207" s="5" t="s">
        <v>211</v>
      </c>
      <c r="C207" s="23">
        <v>966</v>
      </c>
      <c r="D207" s="17" t="s">
        <v>89</v>
      </c>
      <c r="E207" s="1" t="s">
        <v>189</v>
      </c>
      <c r="F207" s="23">
        <v>244</v>
      </c>
      <c r="G207" s="23">
        <v>226</v>
      </c>
      <c r="H207" s="26">
        <f>5110.3-3030+650</f>
        <v>2730.3</v>
      </c>
      <c r="J207">
        <v>650</v>
      </c>
    </row>
    <row r="208" spans="1:8" ht="51">
      <c r="A208" s="68" t="s">
        <v>197</v>
      </c>
      <c r="B208" s="69" t="s">
        <v>167</v>
      </c>
      <c r="C208" s="70">
        <v>966</v>
      </c>
      <c r="D208" s="71" t="s">
        <v>89</v>
      </c>
      <c r="E208" s="71" t="s">
        <v>199</v>
      </c>
      <c r="F208" s="70"/>
      <c r="G208" s="70"/>
      <c r="H208" s="72">
        <f>H209</f>
        <v>783.7</v>
      </c>
    </row>
    <row r="209" spans="1:8" ht="20.25">
      <c r="A209" s="111" t="s">
        <v>198</v>
      </c>
      <c r="B209" s="112" t="s">
        <v>24</v>
      </c>
      <c r="C209" s="113">
        <v>966</v>
      </c>
      <c r="D209" s="111" t="s">
        <v>89</v>
      </c>
      <c r="E209" s="1" t="s">
        <v>199</v>
      </c>
      <c r="F209" s="113">
        <v>200</v>
      </c>
      <c r="G209" s="113"/>
      <c r="H209" s="26">
        <f>H211-200</f>
        <v>783.7</v>
      </c>
    </row>
    <row r="210" spans="1:8" ht="21" hidden="1" thickBot="1">
      <c r="A210" s="111"/>
      <c r="B210" s="5" t="s">
        <v>109</v>
      </c>
      <c r="C210" s="113">
        <v>966</v>
      </c>
      <c r="D210" s="111" t="s">
        <v>89</v>
      </c>
      <c r="E210" s="1" t="s">
        <v>199</v>
      </c>
      <c r="F210" s="113">
        <v>240</v>
      </c>
      <c r="G210" s="113"/>
      <c r="H210" s="26">
        <f>H211</f>
        <v>983.7</v>
      </c>
    </row>
    <row r="211" spans="1:8" ht="21" hidden="1" thickBot="1">
      <c r="A211" s="111"/>
      <c r="B211" s="35" t="s">
        <v>202</v>
      </c>
      <c r="C211" s="113">
        <v>966</v>
      </c>
      <c r="D211" s="111" t="s">
        <v>89</v>
      </c>
      <c r="E211" s="1" t="s">
        <v>199</v>
      </c>
      <c r="F211" s="113">
        <v>244</v>
      </c>
      <c r="G211" s="113"/>
      <c r="H211" s="26">
        <f>H212</f>
        <v>983.7</v>
      </c>
    </row>
    <row r="212" spans="1:8" ht="13.5" hidden="1" thickBot="1">
      <c r="A212" s="48"/>
      <c r="B212" s="6" t="s">
        <v>221</v>
      </c>
      <c r="C212" s="49">
        <v>966</v>
      </c>
      <c r="D212" s="48" t="s">
        <v>89</v>
      </c>
      <c r="E212" s="63" t="s">
        <v>199</v>
      </c>
      <c r="F212" s="49">
        <v>244</v>
      </c>
      <c r="G212" s="49">
        <v>310</v>
      </c>
      <c r="H212" s="28">
        <v>983.7</v>
      </c>
    </row>
    <row r="213" spans="1:8" ht="20.25">
      <c r="A213" s="91" t="s">
        <v>277</v>
      </c>
      <c r="B213" s="92" t="s">
        <v>266</v>
      </c>
      <c r="C213" s="93">
        <v>966</v>
      </c>
      <c r="D213" s="91" t="s">
        <v>89</v>
      </c>
      <c r="E213" s="91" t="s">
        <v>256</v>
      </c>
      <c r="F213" s="93"/>
      <c r="G213" s="93"/>
      <c r="H213" s="94">
        <f>H214+H216+H215</f>
        <v>2975.2999999999997</v>
      </c>
    </row>
    <row r="214" spans="1:8" ht="40.5">
      <c r="A214" s="17" t="s">
        <v>259</v>
      </c>
      <c r="B214" s="5" t="s">
        <v>106</v>
      </c>
      <c r="C214" s="113">
        <v>966</v>
      </c>
      <c r="D214" s="111" t="s">
        <v>89</v>
      </c>
      <c r="E214" s="1" t="s">
        <v>256</v>
      </c>
      <c r="F214" s="113">
        <v>100</v>
      </c>
      <c r="G214" s="113"/>
      <c r="H214" s="26">
        <v>2322.4</v>
      </c>
    </row>
    <row r="215" spans="1:8" ht="12.75">
      <c r="A215" s="17"/>
      <c r="B215" s="5"/>
      <c r="C215" s="113">
        <v>966</v>
      </c>
      <c r="D215" s="111" t="s">
        <v>89</v>
      </c>
      <c r="E215" s="1" t="s">
        <v>256</v>
      </c>
      <c r="F215" s="113">
        <v>120</v>
      </c>
      <c r="G215" s="113"/>
      <c r="H215" s="26">
        <v>1.6</v>
      </c>
    </row>
    <row r="216" spans="1:8" ht="20.25">
      <c r="A216" s="17" t="s">
        <v>267</v>
      </c>
      <c r="B216" s="5" t="s">
        <v>24</v>
      </c>
      <c r="C216" s="113">
        <v>966</v>
      </c>
      <c r="D216" s="17" t="s">
        <v>89</v>
      </c>
      <c r="E216" s="1" t="s">
        <v>256</v>
      </c>
      <c r="F216" s="23">
        <v>200</v>
      </c>
      <c r="G216" s="113"/>
      <c r="H216" s="26">
        <f>650+1.3</f>
        <v>651.3</v>
      </c>
    </row>
    <row r="217" spans="1:8" ht="30">
      <c r="A217" s="160" t="s">
        <v>264</v>
      </c>
      <c r="B217" s="159" t="s">
        <v>279</v>
      </c>
      <c r="C217" s="93">
        <v>966</v>
      </c>
      <c r="D217" s="91" t="s">
        <v>89</v>
      </c>
      <c r="E217" s="162" t="s">
        <v>176</v>
      </c>
      <c r="F217" s="93"/>
      <c r="G217" s="93"/>
      <c r="H217" s="94">
        <f>H218</f>
        <v>377.4</v>
      </c>
    </row>
    <row r="218" spans="1:8" ht="20.25">
      <c r="A218" s="111" t="s">
        <v>265</v>
      </c>
      <c r="B218" s="164" t="s">
        <v>202</v>
      </c>
      <c r="C218" s="113">
        <v>966</v>
      </c>
      <c r="D218" s="111" t="s">
        <v>89</v>
      </c>
      <c r="E218" s="111" t="s">
        <v>176</v>
      </c>
      <c r="F218" s="23">
        <v>200</v>
      </c>
      <c r="G218" s="113"/>
      <c r="H218" s="26">
        <v>377.4</v>
      </c>
    </row>
    <row r="219" spans="1:8" ht="13.5" thickBot="1">
      <c r="A219" s="155" t="s">
        <v>137</v>
      </c>
      <c r="B219" s="157" t="s">
        <v>53</v>
      </c>
      <c r="C219" s="158">
        <v>966</v>
      </c>
      <c r="D219" s="156" t="s">
        <v>90</v>
      </c>
      <c r="E219" s="156"/>
      <c r="F219" s="158"/>
      <c r="G219" s="158"/>
      <c r="H219" s="154">
        <f>H220</f>
        <v>455.6</v>
      </c>
    </row>
    <row r="220" spans="1:8" ht="13.5" thickBot="1">
      <c r="A220" s="73" t="s">
        <v>169</v>
      </c>
      <c r="B220" s="74" t="s">
        <v>55</v>
      </c>
      <c r="C220" s="75">
        <v>966</v>
      </c>
      <c r="D220" s="76" t="s">
        <v>91</v>
      </c>
      <c r="E220" s="76"/>
      <c r="F220" s="75"/>
      <c r="G220" s="75"/>
      <c r="H220" s="77">
        <f>H221</f>
        <v>455.6</v>
      </c>
    </row>
    <row r="221" spans="1:8" ht="61.5" thickBot="1">
      <c r="A221" s="40" t="s">
        <v>51</v>
      </c>
      <c r="B221" s="41" t="s">
        <v>115</v>
      </c>
      <c r="C221" s="42">
        <v>966</v>
      </c>
      <c r="D221" s="43" t="s">
        <v>91</v>
      </c>
      <c r="E221" s="43" t="s">
        <v>190</v>
      </c>
      <c r="F221" s="42"/>
      <c r="G221" s="42"/>
      <c r="H221" s="66">
        <f>H224</f>
        <v>455.6</v>
      </c>
    </row>
    <row r="222" spans="1:8" ht="21" thickBot="1">
      <c r="A222" s="16" t="s">
        <v>52</v>
      </c>
      <c r="B222" s="54" t="s">
        <v>24</v>
      </c>
      <c r="C222" s="22">
        <v>966</v>
      </c>
      <c r="D222" s="16" t="s">
        <v>91</v>
      </c>
      <c r="E222" s="9" t="s">
        <v>190</v>
      </c>
      <c r="F222" s="22">
        <v>200</v>
      </c>
      <c r="G222" s="22"/>
      <c r="H222" s="25">
        <f>H224</f>
        <v>455.6</v>
      </c>
    </row>
    <row r="223" spans="1:8" ht="21" hidden="1" thickBot="1">
      <c r="A223" s="16"/>
      <c r="B223" s="5" t="s">
        <v>109</v>
      </c>
      <c r="C223" s="22">
        <v>966</v>
      </c>
      <c r="D223" s="16" t="s">
        <v>91</v>
      </c>
      <c r="E223" s="9" t="s">
        <v>190</v>
      </c>
      <c r="F223" s="22">
        <v>240</v>
      </c>
      <c r="G223" s="22"/>
      <c r="H223" s="25">
        <f>H224</f>
        <v>455.6</v>
      </c>
    </row>
    <row r="224" spans="1:8" ht="21" hidden="1" thickBot="1">
      <c r="A224" s="16"/>
      <c r="B224" s="33" t="s">
        <v>202</v>
      </c>
      <c r="C224" s="22">
        <v>966</v>
      </c>
      <c r="D224" s="16" t="s">
        <v>91</v>
      </c>
      <c r="E224" s="9" t="s">
        <v>190</v>
      </c>
      <c r="F224" s="22">
        <v>244</v>
      </c>
      <c r="G224" s="22"/>
      <c r="H224" s="25">
        <f>H225</f>
        <v>455.6</v>
      </c>
    </row>
    <row r="225" spans="1:8" ht="13.5" hidden="1" thickBot="1">
      <c r="A225" s="16"/>
      <c r="B225" s="5" t="s">
        <v>211</v>
      </c>
      <c r="C225" s="22">
        <v>966</v>
      </c>
      <c r="D225" s="16" t="s">
        <v>91</v>
      </c>
      <c r="E225" s="9" t="s">
        <v>190</v>
      </c>
      <c r="F225" s="22">
        <v>244</v>
      </c>
      <c r="G225" s="22">
        <v>226</v>
      </c>
      <c r="H225" s="25">
        <f>755.6-300</f>
        <v>455.6</v>
      </c>
    </row>
    <row r="226" spans="1:8" ht="13.5" thickBot="1">
      <c r="A226" s="79" t="s">
        <v>151</v>
      </c>
      <c r="B226" s="80" t="s">
        <v>58</v>
      </c>
      <c r="C226" s="81">
        <v>966</v>
      </c>
      <c r="D226" s="82" t="s">
        <v>92</v>
      </c>
      <c r="E226" s="82"/>
      <c r="F226" s="81"/>
      <c r="G226" s="81"/>
      <c r="H226" s="83">
        <f>H227</f>
        <v>20186.9</v>
      </c>
    </row>
    <row r="227" spans="1:8" ht="13.5" thickBot="1">
      <c r="A227" s="73" t="s">
        <v>54</v>
      </c>
      <c r="B227" s="74" t="s">
        <v>60</v>
      </c>
      <c r="C227" s="75">
        <v>966</v>
      </c>
      <c r="D227" s="76" t="s">
        <v>93</v>
      </c>
      <c r="E227" s="76"/>
      <c r="F227" s="75"/>
      <c r="G227" s="75"/>
      <c r="H227" s="77">
        <f>H228+H234</f>
        <v>20186.9</v>
      </c>
    </row>
    <row r="228" spans="1:8" ht="30.75" thickBot="1">
      <c r="A228" s="40" t="s">
        <v>56</v>
      </c>
      <c r="B228" s="41" t="s">
        <v>124</v>
      </c>
      <c r="C228" s="42">
        <v>966</v>
      </c>
      <c r="D228" s="43" t="s">
        <v>93</v>
      </c>
      <c r="E228" s="43" t="s">
        <v>191</v>
      </c>
      <c r="F228" s="42"/>
      <c r="G228" s="42"/>
      <c r="H228" s="66">
        <f>H229</f>
        <v>19616.9</v>
      </c>
    </row>
    <row r="229" spans="1:9" ht="21" thickBot="1">
      <c r="A229" s="16" t="s">
        <v>57</v>
      </c>
      <c r="B229" s="33" t="s">
        <v>24</v>
      </c>
      <c r="C229" s="22">
        <v>966</v>
      </c>
      <c r="D229" s="16" t="s">
        <v>93</v>
      </c>
      <c r="E229" s="9" t="s">
        <v>191</v>
      </c>
      <c r="F229" s="22">
        <v>200</v>
      </c>
      <c r="G229" s="22"/>
      <c r="H229" s="25">
        <f>8953.4+500.3+5988.1+300+859.7+3006.4+2429-2420</f>
        <v>19616.9</v>
      </c>
      <c r="I229" t="s">
        <v>254</v>
      </c>
    </row>
    <row r="230" spans="1:8" ht="21" hidden="1" thickBot="1">
      <c r="A230" s="16"/>
      <c r="B230" s="5" t="s">
        <v>109</v>
      </c>
      <c r="C230" s="22">
        <v>966</v>
      </c>
      <c r="D230" s="16" t="s">
        <v>93</v>
      </c>
      <c r="E230" s="9" t="s">
        <v>191</v>
      </c>
      <c r="F230" s="22">
        <v>240</v>
      </c>
      <c r="G230" s="22"/>
      <c r="H230" s="25">
        <f>H231</f>
        <v>9453.699999999999</v>
      </c>
    </row>
    <row r="231" spans="1:8" ht="21" hidden="1" thickBot="1">
      <c r="A231" s="16"/>
      <c r="B231" s="33" t="s">
        <v>202</v>
      </c>
      <c r="C231" s="22">
        <v>966</v>
      </c>
      <c r="D231" s="16" t="s">
        <v>93</v>
      </c>
      <c r="E231" s="9" t="s">
        <v>191</v>
      </c>
      <c r="F231" s="22">
        <v>244</v>
      </c>
      <c r="G231" s="22"/>
      <c r="H231" s="25">
        <f>SUM(H232:H233)</f>
        <v>9453.699999999999</v>
      </c>
    </row>
    <row r="232" spans="1:8" ht="13.5" hidden="1" thickBot="1">
      <c r="A232" s="16"/>
      <c r="B232" s="5" t="s">
        <v>211</v>
      </c>
      <c r="C232" s="22">
        <v>966</v>
      </c>
      <c r="D232" s="16" t="s">
        <v>93</v>
      </c>
      <c r="E232" s="9" t="s">
        <v>191</v>
      </c>
      <c r="F232" s="22">
        <v>244</v>
      </c>
      <c r="G232" s="22">
        <v>226</v>
      </c>
      <c r="H232" s="25">
        <v>620</v>
      </c>
    </row>
    <row r="233" spans="1:9" ht="13.5" hidden="1" thickBot="1">
      <c r="A233" s="16"/>
      <c r="B233" s="5" t="s">
        <v>206</v>
      </c>
      <c r="C233" s="22">
        <v>966</v>
      </c>
      <c r="D233" s="16" t="s">
        <v>93</v>
      </c>
      <c r="E233" s="9" t="s">
        <v>191</v>
      </c>
      <c r="F233" s="22">
        <v>244</v>
      </c>
      <c r="G233" s="22">
        <v>290</v>
      </c>
      <c r="H233" s="25">
        <f>8333.4+500.3</f>
        <v>8833.699999999999</v>
      </c>
      <c r="I233">
        <v>500.3</v>
      </c>
    </row>
    <row r="234" spans="1:8" ht="21" thickBot="1">
      <c r="A234" s="40" t="s">
        <v>152</v>
      </c>
      <c r="B234" s="41" t="s">
        <v>125</v>
      </c>
      <c r="C234" s="42">
        <v>966</v>
      </c>
      <c r="D234" s="43" t="s">
        <v>93</v>
      </c>
      <c r="E234" s="43" t="s">
        <v>192</v>
      </c>
      <c r="F234" s="42"/>
      <c r="G234" s="42"/>
      <c r="H234" s="66">
        <f>H235</f>
        <v>570</v>
      </c>
    </row>
    <row r="235" spans="1:8" ht="21" thickBot="1">
      <c r="A235" s="16" t="s">
        <v>153</v>
      </c>
      <c r="B235" s="33" t="s">
        <v>24</v>
      </c>
      <c r="C235" s="22">
        <v>966</v>
      </c>
      <c r="D235" s="16" t="s">
        <v>93</v>
      </c>
      <c r="E235" s="9" t="s">
        <v>192</v>
      </c>
      <c r="F235" s="22">
        <v>200</v>
      </c>
      <c r="G235" s="22"/>
      <c r="H235" s="25">
        <v>570</v>
      </c>
    </row>
    <row r="236" spans="1:8" ht="21" hidden="1" thickBot="1">
      <c r="A236" s="16"/>
      <c r="B236" s="5" t="s">
        <v>109</v>
      </c>
      <c r="C236" s="22">
        <v>966</v>
      </c>
      <c r="D236" s="16" t="s">
        <v>93</v>
      </c>
      <c r="E236" s="9" t="s">
        <v>192</v>
      </c>
      <c r="F236" s="22">
        <v>240</v>
      </c>
      <c r="G236" s="22"/>
      <c r="H236" s="25">
        <f>H237</f>
        <v>1070.3</v>
      </c>
    </row>
    <row r="237" spans="1:8" ht="21" hidden="1" thickBot="1">
      <c r="A237" s="16"/>
      <c r="B237" s="33" t="s">
        <v>202</v>
      </c>
      <c r="C237" s="22">
        <v>966</v>
      </c>
      <c r="D237" s="16" t="s">
        <v>93</v>
      </c>
      <c r="E237" s="9" t="s">
        <v>192</v>
      </c>
      <c r="F237" s="22">
        <v>244</v>
      </c>
      <c r="G237" s="22"/>
      <c r="H237" s="25">
        <f>H238</f>
        <v>1070.3</v>
      </c>
    </row>
    <row r="238" spans="1:8" ht="13.5" hidden="1" thickBot="1">
      <c r="A238" s="18"/>
      <c r="B238" s="6" t="s">
        <v>206</v>
      </c>
      <c r="C238" s="24">
        <v>966</v>
      </c>
      <c r="D238" s="18" t="s">
        <v>93</v>
      </c>
      <c r="E238" s="63" t="s">
        <v>192</v>
      </c>
      <c r="F238" s="24">
        <v>244</v>
      </c>
      <c r="G238" s="24">
        <v>290</v>
      </c>
      <c r="H238" s="28">
        <f>570+500.3</f>
        <v>1070.3</v>
      </c>
    </row>
    <row r="239" spans="1:8" ht="13.5" thickBot="1">
      <c r="A239" s="79" t="s">
        <v>154</v>
      </c>
      <c r="B239" s="80" t="s">
        <v>62</v>
      </c>
      <c r="C239" s="81">
        <v>966</v>
      </c>
      <c r="D239" s="82">
        <v>1000</v>
      </c>
      <c r="E239" s="82"/>
      <c r="F239" s="81"/>
      <c r="G239" s="81"/>
      <c r="H239" s="83">
        <f>H240+H246</f>
        <v>9779.52</v>
      </c>
    </row>
    <row r="240" spans="1:8" ht="13.5" thickBot="1">
      <c r="A240" s="73" t="s">
        <v>59</v>
      </c>
      <c r="B240" s="74" t="s">
        <v>64</v>
      </c>
      <c r="C240" s="75">
        <v>966</v>
      </c>
      <c r="D240" s="76">
        <v>1003</v>
      </c>
      <c r="E240" s="76"/>
      <c r="F240" s="75"/>
      <c r="G240" s="75"/>
      <c r="H240" s="77">
        <f>H241</f>
        <v>397.82</v>
      </c>
    </row>
    <row r="241" spans="1:8" ht="41.25" thickBot="1">
      <c r="A241" s="40" t="s">
        <v>61</v>
      </c>
      <c r="B241" s="41" t="s">
        <v>100</v>
      </c>
      <c r="C241" s="42">
        <v>966</v>
      </c>
      <c r="D241" s="43">
        <v>1003</v>
      </c>
      <c r="E241" s="43" t="s">
        <v>193</v>
      </c>
      <c r="F241" s="42"/>
      <c r="G241" s="42"/>
      <c r="H241" s="66">
        <f>H245</f>
        <v>397.82</v>
      </c>
    </row>
    <row r="242" spans="1:8" ht="13.5" thickBot="1">
      <c r="A242" s="9" t="s">
        <v>155</v>
      </c>
      <c r="B242" s="10" t="s">
        <v>101</v>
      </c>
      <c r="C242" s="29">
        <v>966</v>
      </c>
      <c r="D242" s="9">
        <v>1003</v>
      </c>
      <c r="E242" s="9" t="s">
        <v>193</v>
      </c>
      <c r="F242" s="29">
        <v>300</v>
      </c>
      <c r="G242" s="29"/>
      <c r="H242" s="25">
        <f>H243</f>
        <v>397.82</v>
      </c>
    </row>
    <row r="243" spans="1:8" ht="13.5" hidden="1" thickBot="1">
      <c r="A243" s="9"/>
      <c r="B243" s="35" t="s">
        <v>103</v>
      </c>
      <c r="C243" s="29">
        <v>966</v>
      </c>
      <c r="D243" s="9">
        <v>1003</v>
      </c>
      <c r="E243" s="9" t="s">
        <v>193</v>
      </c>
      <c r="F243" s="29">
        <v>310</v>
      </c>
      <c r="G243" s="29"/>
      <c r="H243" s="25">
        <f>H244</f>
        <v>397.82</v>
      </c>
    </row>
    <row r="244" spans="1:8" ht="13.5" hidden="1" thickBot="1">
      <c r="A244" s="9"/>
      <c r="B244" s="110" t="s">
        <v>204</v>
      </c>
      <c r="C244" s="29">
        <v>966</v>
      </c>
      <c r="D244" s="9">
        <v>1003</v>
      </c>
      <c r="E244" s="9" t="s">
        <v>193</v>
      </c>
      <c r="F244" s="29">
        <v>312</v>
      </c>
      <c r="G244" s="29"/>
      <c r="H244" s="25">
        <f>H245</f>
        <v>397.82</v>
      </c>
    </row>
    <row r="245" spans="1:8" ht="21" hidden="1" thickBot="1">
      <c r="A245" s="9"/>
      <c r="B245" s="35" t="s">
        <v>245</v>
      </c>
      <c r="C245" s="29">
        <v>966</v>
      </c>
      <c r="D245" s="9">
        <v>1003</v>
      </c>
      <c r="E245" s="9" t="s">
        <v>193</v>
      </c>
      <c r="F245" s="29">
        <v>312</v>
      </c>
      <c r="G245" s="29">
        <v>263</v>
      </c>
      <c r="H245" s="25">
        <f>405.32-7.5</f>
        <v>397.82</v>
      </c>
    </row>
    <row r="246" spans="1:8" ht="13.5" thickBot="1">
      <c r="A246" s="73" t="s">
        <v>156</v>
      </c>
      <c r="B246" s="74" t="s">
        <v>66</v>
      </c>
      <c r="C246" s="75">
        <v>966</v>
      </c>
      <c r="D246" s="76">
        <v>1004</v>
      </c>
      <c r="E246" s="76"/>
      <c r="F246" s="75"/>
      <c r="G246" s="75"/>
      <c r="H246" s="77">
        <f>H247+H251</f>
        <v>9381.7</v>
      </c>
    </row>
    <row r="247" spans="1:8" ht="41.25" thickBot="1">
      <c r="A247" s="40" t="s">
        <v>157</v>
      </c>
      <c r="B247" s="41" t="s">
        <v>128</v>
      </c>
      <c r="C247" s="42">
        <v>966</v>
      </c>
      <c r="D247" s="43">
        <v>1004</v>
      </c>
      <c r="E247" s="43" t="s">
        <v>248</v>
      </c>
      <c r="F247" s="42"/>
      <c r="G247" s="42"/>
      <c r="H247" s="66">
        <f>H248</f>
        <v>6793.1</v>
      </c>
    </row>
    <row r="248" spans="1:8" ht="13.5" thickBot="1">
      <c r="A248" s="9" t="s">
        <v>158</v>
      </c>
      <c r="B248" s="10" t="s">
        <v>101</v>
      </c>
      <c r="C248" s="29">
        <v>966</v>
      </c>
      <c r="D248" s="9">
        <v>1004</v>
      </c>
      <c r="E248" s="9" t="s">
        <v>248</v>
      </c>
      <c r="F248" s="29">
        <v>300</v>
      </c>
      <c r="G248" s="29"/>
      <c r="H248" s="25">
        <v>6793.1</v>
      </c>
    </row>
    <row r="249" spans="1:8" ht="13.5" hidden="1" thickBot="1">
      <c r="A249" s="9"/>
      <c r="B249" s="35" t="s">
        <v>103</v>
      </c>
      <c r="C249" s="29">
        <v>966</v>
      </c>
      <c r="D249" s="9">
        <v>1004</v>
      </c>
      <c r="E249" s="9" t="s">
        <v>248</v>
      </c>
      <c r="F249" s="29">
        <v>310</v>
      </c>
      <c r="G249" s="29"/>
      <c r="H249" s="25">
        <f>H250</f>
        <v>6611.2</v>
      </c>
    </row>
    <row r="250" spans="1:8" ht="21" hidden="1" thickBot="1">
      <c r="A250" s="9"/>
      <c r="B250" s="35" t="s">
        <v>203</v>
      </c>
      <c r="C250" s="29">
        <v>966</v>
      </c>
      <c r="D250" s="9">
        <v>1004</v>
      </c>
      <c r="E250" s="9" t="s">
        <v>248</v>
      </c>
      <c r="F250" s="29">
        <v>313</v>
      </c>
      <c r="G250" s="29">
        <v>262</v>
      </c>
      <c r="H250" s="25">
        <f>5915.9+695.3</f>
        <v>6611.2</v>
      </c>
    </row>
    <row r="251" spans="1:8" ht="30.75" thickBot="1">
      <c r="A251" s="40" t="s">
        <v>159</v>
      </c>
      <c r="B251" s="41" t="s">
        <v>127</v>
      </c>
      <c r="C251" s="42">
        <v>966</v>
      </c>
      <c r="D251" s="43">
        <v>1004</v>
      </c>
      <c r="E251" s="43" t="s">
        <v>249</v>
      </c>
      <c r="F251" s="42"/>
      <c r="G251" s="42"/>
      <c r="H251" s="66">
        <f>H252</f>
        <v>2588.6</v>
      </c>
    </row>
    <row r="252" spans="1:8" ht="13.5" thickBot="1">
      <c r="A252" s="9" t="s">
        <v>160</v>
      </c>
      <c r="B252" s="10" t="s">
        <v>101</v>
      </c>
      <c r="C252" s="29">
        <v>966</v>
      </c>
      <c r="D252" s="9">
        <v>1004</v>
      </c>
      <c r="E252" s="9" t="s">
        <v>249</v>
      </c>
      <c r="F252" s="29">
        <v>300</v>
      </c>
      <c r="G252" s="29"/>
      <c r="H252" s="25">
        <v>2588.6</v>
      </c>
    </row>
    <row r="253" spans="1:8" ht="13.5" customHeight="1" hidden="1">
      <c r="A253" s="9"/>
      <c r="B253" s="110" t="s">
        <v>111</v>
      </c>
      <c r="C253" s="29">
        <v>966</v>
      </c>
      <c r="D253" s="9">
        <v>1004</v>
      </c>
      <c r="E253" s="9" t="s">
        <v>249</v>
      </c>
      <c r="F253" s="29">
        <v>323</v>
      </c>
      <c r="G253" s="29"/>
      <c r="H253" s="25">
        <f>H254</f>
        <v>3008.2999999999997</v>
      </c>
    </row>
    <row r="254" spans="1:8" ht="21" hidden="1" thickBot="1">
      <c r="A254" s="9"/>
      <c r="B254" s="33" t="s">
        <v>203</v>
      </c>
      <c r="C254" s="29">
        <v>966</v>
      </c>
      <c r="D254" s="9">
        <v>1004</v>
      </c>
      <c r="E254" s="9" t="s">
        <v>249</v>
      </c>
      <c r="F254" s="29">
        <v>323</v>
      </c>
      <c r="G254" s="29">
        <v>226</v>
      </c>
      <c r="H254" s="25">
        <f>3333.7-325.4</f>
        <v>3008.2999999999997</v>
      </c>
    </row>
    <row r="255" spans="1:8" ht="12.75">
      <c r="A255" s="99" t="s">
        <v>161</v>
      </c>
      <c r="B255" s="100" t="s">
        <v>67</v>
      </c>
      <c r="C255" s="101">
        <v>966</v>
      </c>
      <c r="D255" s="102">
        <v>1100</v>
      </c>
      <c r="E255" s="102"/>
      <c r="F255" s="101"/>
      <c r="G255" s="101"/>
      <c r="H255" s="103">
        <f>H256</f>
        <v>200</v>
      </c>
    </row>
    <row r="256" spans="1:8" ht="12.75">
      <c r="A256" s="104" t="s">
        <v>63</v>
      </c>
      <c r="B256" s="105" t="s">
        <v>69</v>
      </c>
      <c r="C256" s="106">
        <v>966</v>
      </c>
      <c r="D256" s="104">
        <v>1102</v>
      </c>
      <c r="E256" s="104"/>
      <c r="F256" s="106"/>
      <c r="G256" s="106"/>
      <c r="H256" s="107">
        <f>H257</f>
        <v>200</v>
      </c>
    </row>
    <row r="257" spans="1:8" ht="71.25">
      <c r="A257" s="91" t="s">
        <v>65</v>
      </c>
      <c r="B257" s="92" t="s">
        <v>129</v>
      </c>
      <c r="C257" s="93">
        <v>966</v>
      </c>
      <c r="D257" s="91">
        <v>1102</v>
      </c>
      <c r="E257" s="91" t="s">
        <v>251</v>
      </c>
      <c r="F257" s="93"/>
      <c r="G257" s="93"/>
      <c r="H257" s="94">
        <f>H258</f>
        <v>200</v>
      </c>
    </row>
    <row r="258" spans="1:8" ht="20.25">
      <c r="A258" s="17" t="s">
        <v>162</v>
      </c>
      <c r="B258" s="35" t="s">
        <v>24</v>
      </c>
      <c r="C258" s="23">
        <v>966</v>
      </c>
      <c r="D258" s="17">
        <v>1102</v>
      </c>
      <c r="E258" s="1" t="s">
        <v>251</v>
      </c>
      <c r="F258" s="23">
        <v>200</v>
      </c>
      <c r="G258" s="23"/>
      <c r="H258" s="26">
        <f>H259</f>
        <v>200</v>
      </c>
    </row>
    <row r="259" spans="1:8" ht="20.25" hidden="1">
      <c r="A259" s="17"/>
      <c r="B259" s="5" t="s">
        <v>109</v>
      </c>
      <c r="C259" s="23">
        <v>966</v>
      </c>
      <c r="D259" s="17">
        <v>1102</v>
      </c>
      <c r="E259" s="1" t="s">
        <v>251</v>
      </c>
      <c r="F259" s="23">
        <v>240</v>
      </c>
      <c r="G259" s="23"/>
      <c r="H259" s="26">
        <f>H260</f>
        <v>200</v>
      </c>
    </row>
    <row r="260" spans="1:8" ht="20.25" hidden="1">
      <c r="A260" s="17"/>
      <c r="B260" s="33" t="s">
        <v>202</v>
      </c>
      <c r="C260" s="23">
        <v>966</v>
      </c>
      <c r="D260" s="17">
        <v>1102</v>
      </c>
      <c r="E260" s="1" t="s">
        <v>251</v>
      </c>
      <c r="F260" s="23">
        <v>244</v>
      </c>
      <c r="G260" s="23"/>
      <c r="H260" s="26">
        <v>200</v>
      </c>
    </row>
    <row r="261" spans="1:8" ht="12.75" hidden="1">
      <c r="A261" s="17"/>
      <c r="B261" s="5" t="s">
        <v>211</v>
      </c>
      <c r="C261" s="23">
        <v>966</v>
      </c>
      <c r="D261" s="17">
        <v>1102</v>
      </c>
      <c r="E261" s="1" t="s">
        <v>251</v>
      </c>
      <c r="F261" s="23">
        <v>244</v>
      </c>
      <c r="G261" s="23">
        <v>226</v>
      </c>
      <c r="H261" s="26">
        <v>200</v>
      </c>
    </row>
    <row r="262" spans="1:8" ht="12.75">
      <c r="A262" s="95" t="s">
        <v>163</v>
      </c>
      <c r="B262" s="96" t="s">
        <v>72</v>
      </c>
      <c r="C262" s="97">
        <v>966</v>
      </c>
      <c r="D262" s="95">
        <v>1200</v>
      </c>
      <c r="E262" s="95"/>
      <c r="F262" s="97"/>
      <c r="G262" s="97"/>
      <c r="H262" s="98">
        <f>H263</f>
        <v>1650.3999999999999</v>
      </c>
    </row>
    <row r="263" spans="1:8" ht="12.75">
      <c r="A263" s="104" t="s">
        <v>68</v>
      </c>
      <c r="B263" s="105" t="s">
        <v>73</v>
      </c>
      <c r="C263" s="106">
        <v>966</v>
      </c>
      <c r="D263" s="104">
        <v>1202</v>
      </c>
      <c r="E263" s="104"/>
      <c r="F263" s="106"/>
      <c r="G263" s="106"/>
      <c r="H263" s="107">
        <f>H264</f>
        <v>1650.3999999999999</v>
      </c>
    </row>
    <row r="264" spans="1:8" ht="91.5">
      <c r="A264" s="91" t="s">
        <v>70</v>
      </c>
      <c r="B264" s="92" t="s">
        <v>113</v>
      </c>
      <c r="C264" s="93">
        <v>966</v>
      </c>
      <c r="D264" s="91">
        <v>1202</v>
      </c>
      <c r="E264" s="91" t="s">
        <v>194</v>
      </c>
      <c r="F264" s="93"/>
      <c r="G264" s="93"/>
      <c r="H264" s="94">
        <f>H265</f>
        <v>1650.3999999999999</v>
      </c>
    </row>
    <row r="265" spans="1:9" ht="20.25">
      <c r="A265" s="17" t="s">
        <v>71</v>
      </c>
      <c r="B265" s="35" t="s">
        <v>24</v>
      </c>
      <c r="C265" s="23">
        <v>966</v>
      </c>
      <c r="D265" s="17">
        <v>1202</v>
      </c>
      <c r="E265" s="1" t="s">
        <v>194</v>
      </c>
      <c r="F265" s="23">
        <v>200</v>
      </c>
      <c r="G265" s="23"/>
      <c r="H265" s="26">
        <f>3000-490-859.7+0.1</f>
        <v>1650.3999999999999</v>
      </c>
      <c r="I265" t="s">
        <v>254</v>
      </c>
    </row>
    <row r="266" spans="1:8" ht="20.25" hidden="1">
      <c r="A266" s="17"/>
      <c r="B266" s="5" t="s">
        <v>109</v>
      </c>
      <c r="C266" s="23">
        <v>966</v>
      </c>
      <c r="D266" s="17">
        <v>1202</v>
      </c>
      <c r="E266" s="1" t="s">
        <v>194</v>
      </c>
      <c r="F266" s="23">
        <v>240</v>
      </c>
      <c r="G266" s="23"/>
      <c r="H266" s="26">
        <f>H267</f>
        <v>3000</v>
      </c>
    </row>
    <row r="267" spans="1:8" ht="20.25" hidden="1">
      <c r="A267" s="17"/>
      <c r="B267" s="33" t="s">
        <v>202</v>
      </c>
      <c r="C267" s="23">
        <v>966</v>
      </c>
      <c r="D267" s="17">
        <v>1202</v>
      </c>
      <c r="E267" s="1" t="s">
        <v>194</v>
      </c>
      <c r="F267" s="23">
        <v>244</v>
      </c>
      <c r="G267" s="23"/>
      <c r="H267" s="26">
        <v>3000</v>
      </c>
    </row>
    <row r="268" spans="1:8" ht="12.75" hidden="1">
      <c r="A268" s="17"/>
      <c r="B268" s="5" t="s">
        <v>211</v>
      </c>
      <c r="C268" s="23">
        <v>966</v>
      </c>
      <c r="D268" s="17">
        <v>1202</v>
      </c>
      <c r="E268" s="1" t="s">
        <v>194</v>
      </c>
      <c r="F268" s="23">
        <v>244</v>
      </c>
      <c r="G268" s="23">
        <v>226</v>
      </c>
      <c r="H268" s="26">
        <v>3000</v>
      </c>
    </row>
    <row r="269" spans="1:8" ht="12.75">
      <c r="A269" s="30"/>
      <c r="B269" s="31" t="s">
        <v>74</v>
      </c>
      <c r="C269" s="32"/>
      <c r="D269" s="32"/>
      <c r="E269" s="64"/>
      <c r="F269" s="32"/>
      <c r="G269" s="32"/>
      <c r="H269" s="39">
        <f>H48+H10</f>
        <v>117926.32</v>
      </c>
    </row>
  </sheetData>
  <sheetProtection/>
  <printOptions/>
  <pageMargins left="0.2362204724409449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2"/>
  <sheetViews>
    <sheetView view="pageBreakPreview" zoomScaleNormal="115" zoomScaleSheetLayoutView="100" zoomScalePageLayoutView="0" workbookViewId="0" topLeftCell="A55">
      <selection activeCell="H67" sqref="H67"/>
    </sheetView>
  </sheetViews>
  <sheetFormatPr defaultColWidth="9.00390625" defaultRowHeight="12.75"/>
  <cols>
    <col min="1" max="1" width="6.625" style="13" customWidth="1"/>
    <col min="2" max="2" width="41.875" style="2" customWidth="1"/>
    <col min="3" max="3" width="6.125" style="11" hidden="1" customWidth="1"/>
    <col min="4" max="4" width="8.50390625" style="11" customWidth="1"/>
    <col min="5" max="5" width="10.625" style="65" customWidth="1"/>
    <col min="6" max="6" width="6.125" style="11" customWidth="1"/>
    <col min="7" max="7" width="7.50390625" style="11" hidden="1" customWidth="1"/>
    <col min="8" max="8" width="21.50390625" style="36" customWidth="1"/>
    <col min="9" max="9" width="0" style="148" hidden="1" customWidth="1"/>
    <col min="10" max="10" width="11.00390625" style="0" hidden="1" customWidth="1"/>
    <col min="11" max="12" width="0" style="0" hidden="1" customWidth="1"/>
  </cols>
  <sheetData>
    <row r="1" spans="1:8" ht="13.5">
      <c r="A1" s="134"/>
      <c r="B1" s="134"/>
      <c r="C1" s="134"/>
      <c r="E1"/>
      <c r="F1"/>
      <c r="G1"/>
      <c r="H1" s="132" t="s">
        <v>201</v>
      </c>
    </row>
    <row r="2" spans="1:8" ht="13.5">
      <c r="A2" s="134"/>
      <c r="B2" s="134"/>
      <c r="C2" s="134"/>
      <c r="E2"/>
      <c r="F2"/>
      <c r="G2"/>
      <c r="H2" s="132" t="s">
        <v>237</v>
      </c>
    </row>
    <row r="3" spans="1:8" ht="13.5">
      <c r="A3" s="140"/>
      <c r="B3" s="140"/>
      <c r="C3" s="134"/>
      <c r="E3"/>
      <c r="F3"/>
      <c r="G3"/>
      <c r="H3" s="132" t="s">
        <v>238</v>
      </c>
    </row>
    <row r="4" spans="1:8" ht="13.5">
      <c r="A4" s="140"/>
      <c r="B4" s="145"/>
      <c r="C4" s="134"/>
      <c r="E4"/>
      <c r="F4"/>
      <c r="G4"/>
      <c r="H4" s="132" t="s">
        <v>200</v>
      </c>
    </row>
    <row r="5" spans="1:8" ht="13.5">
      <c r="A5" s="140"/>
      <c r="B5" s="146"/>
      <c r="C5" s="134"/>
      <c r="E5"/>
      <c r="F5"/>
      <c r="G5"/>
      <c r="H5" s="133" t="s">
        <v>439</v>
      </c>
    </row>
    <row r="6" spans="1:8" ht="13.5">
      <c r="A6" s="140"/>
      <c r="B6" s="141"/>
      <c r="D6" s="137" t="s">
        <v>240</v>
      </c>
      <c r="E6"/>
      <c r="F6"/>
      <c r="G6"/>
      <c r="H6" s="133"/>
    </row>
    <row r="7" spans="1:12" s="118" customFormat="1" ht="12.75" customHeight="1">
      <c r="A7" s="142"/>
      <c r="B7" s="143"/>
      <c r="D7" s="137" t="s">
        <v>239</v>
      </c>
      <c r="E7" s="135"/>
      <c r="F7" s="135"/>
      <c r="G7" s="135"/>
      <c r="H7" s="135"/>
      <c r="I7" s="148"/>
      <c r="J7"/>
      <c r="K7"/>
      <c r="L7"/>
    </row>
    <row r="8" spans="1:12" s="118" customFormat="1" ht="12.75">
      <c r="A8" s="144"/>
      <c r="B8" s="143"/>
      <c r="D8" s="137" t="s">
        <v>242</v>
      </c>
      <c r="E8" s="135"/>
      <c r="F8" s="135"/>
      <c r="G8" s="135"/>
      <c r="H8" s="135"/>
      <c r="I8" s="148"/>
      <c r="J8"/>
      <c r="K8"/>
      <c r="L8"/>
    </row>
    <row r="9" spans="1:12" s="118" customFormat="1" ht="12.75">
      <c r="A9" s="14"/>
      <c r="B9" s="143"/>
      <c r="D9" s="136" t="s">
        <v>241</v>
      </c>
      <c r="E9" s="59"/>
      <c r="F9" s="12"/>
      <c r="G9" s="12"/>
      <c r="H9" s="37"/>
      <c r="I9" s="148"/>
      <c r="J9"/>
      <c r="K9"/>
      <c r="L9"/>
    </row>
    <row r="10" spans="1:12" s="118" customFormat="1" ht="12.75">
      <c r="A10" s="14"/>
      <c r="D10" s="136" t="s">
        <v>243</v>
      </c>
      <c r="E10" s="59"/>
      <c r="F10" s="12"/>
      <c r="G10" s="12"/>
      <c r="H10" s="37"/>
      <c r="I10" s="148"/>
      <c r="J10"/>
      <c r="K10"/>
      <c r="L10"/>
    </row>
    <row r="11" spans="1:12" s="118" customFormat="1" ht="42" customHeight="1">
      <c r="A11" s="15" t="s">
        <v>75</v>
      </c>
      <c r="B11" s="3" t="s">
        <v>76</v>
      </c>
      <c r="C11" s="21" t="s">
        <v>77</v>
      </c>
      <c r="D11" s="15" t="s">
        <v>222</v>
      </c>
      <c r="E11" s="60" t="s">
        <v>78</v>
      </c>
      <c r="F11" s="21" t="s">
        <v>223</v>
      </c>
      <c r="G11" s="21" t="s">
        <v>225</v>
      </c>
      <c r="H11" s="38" t="s">
        <v>224</v>
      </c>
      <c r="I11" s="148"/>
      <c r="J11"/>
      <c r="K11"/>
      <c r="L11"/>
    </row>
    <row r="12" spans="1:12" s="118" customFormat="1" ht="13.5" thickBot="1">
      <c r="A12" s="150" t="s">
        <v>0</v>
      </c>
      <c r="B12" s="151" t="s">
        <v>1</v>
      </c>
      <c r="C12" s="152">
        <v>928</v>
      </c>
      <c r="D12" s="150" t="s">
        <v>80</v>
      </c>
      <c r="E12" s="150"/>
      <c r="F12" s="152"/>
      <c r="G12" s="152"/>
      <c r="H12" s="153">
        <f>H13+H21+H51+H111+H116</f>
        <v>37460.700000000004</v>
      </c>
      <c r="I12" s="148"/>
      <c r="J12"/>
      <c r="K12"/>
      <c r="L12"/>
    </row>
    <row r="13" spans="1:12" s="118" customFormat="1" ht="41.25" customHeight="1" thickBot="1">
      <c r="A13" s="84" t="s">
        <v>2</v>
      </c>
      <c r="B13" s="85" t="s">
        <v>3</v>
      </c>
      <c r="C13" s="86">
        <v>928</v>
      </c>
      <c r="D13" s="87" t="s">
        <v>79</v>
      </c>
      <c r="E13" s="87"/>
      <c r="F13" s="86"/>
      <c r="G13" s="86"/>
      <c r="H13" s="88">
        <f>H14</f>
        <v>1203.1</v>
      </c>
      <c r="I13" s="148"/>
      <c r="J13"/>
      <c r="K13"/>
      <c r="L13"/>
    </row>
    <row r="14" spans="1:12" s="118" customFormat="1" ht="13.5" thickBot="1">
      <c r="A14" s="40" t="s">
        <v>4</v>
      </c>
      <c r="B14" s="90" t="s">
        <v>5</v>
      </c>
      <c r="C14" s="42">
        <v>928</v>
      </c>
      <c r="D14" s="43" t="s">
        <v>79</v>
      </c>
      <c r="E14" s="43" t="s">
        <v>170</v>
      </c>
      <c r="F14" s="42"/>
      <c r="G14" s="42"/>
      <c r="H14" s="66">
        <f>H15</f>
        <v>1203.1</v>
      </c>
      <c r="I14" s="148"/>
      <c r="J14"/>
      <c r="K14"/>
      <c r="L14"/>
    </row>
    <row r="15" spans="1:12" s="118" customFormat="1" ht="48" customHeight="1">
      <c r="A15" s="16" t="s">
        <v>107</v>
      </c>
      <c r="B15" s="19" t="s">
        <v>106</v>
      </c>
      <c r="C15" s="22">
        <v>928</v>
      </c>
      <c r="D15" s="16" t="s">
        <v>79</v>
      </c>
      <c r="E15" s="58" t="s">
        <v>170</v>
      </c>
      <c r="F15" s="22">
        <v>100</v>
      </c>
      <c r="G15" s="22" t="s">
        <v>82</v>
      </c>
      <c r="H15" s="25">
        <f>H16</f>
        <v>1203.1</v>
      </c>
      <c r="I15" s="148"/>
      <c r="J15"/>
      <c r="K15"/>
      <c r="L15"/>
    </row>
    <row r="16" spans="1:12" s="118" customFormat="1" ht="20.25">
      <c r="A16" s="16"/>
      <c r="B16" s="20" t="s">
        <v>6</v>
      </c>
      <c r="C16" s="22">
        <v>928</v>
      </c>
      <c r="D16" s="16" t="s">
        <v>79</v>
      </c>
      <c r="E16" s="1" t="s">
        <v>170</v>
      </c>
      <c r="F16" s="22">
        <v>120</v>
      </c>
      <c r="G16" s="22"/>
      <c r="H16" s="25">
        <f>H17+H19</f>
        <v>1203.1</v>
      </c>
      <c r="I16" s="148"/>
      <c r="J16"/>
      <c r="K16"/>
      <c r="L16"/>
    </row>
    <row r="17" spans="1:12" s="118" customFormat="1" ht="12.75">
      <c r="A17" s="16"/>
      <c r="B17" s="20" t="s">
        <v>213</v>
      </c>
      <c r="C17" s="22">
        <v>928</v>
      </c>
      <c r="D17" s="16" t="s">
        <v>79</v>
      </c>
      <c r="E17" s="1" t="s">
        <v>170</v>
      </c>
      <c r="F17" s="22">
        <v>121</v>
      </c>
      <c r="G17" s="22"/>
      <c r="H17" s="25">
        <f>H18</f>
        <v>942.5</v>
      </c>
      <c r="I17" s="148"/>
      <c r="J17"/>
      <c r="K17"/>
      <c r="L17"/>
    </row>
    <row r="18" spans="1:12" s="118" customFormat="1" ht="12.75" hidden="1">
      <c r="A18" s="16"/>
      <c r="B18" s="20" t="s">
        <v>209</v>
      </c>
      <c r="C18" s="22">
        <v>928</v>
      </c>
      <c r="D18" s="16" t="s">
        <v>79</v>
      </c>
      <c r="E18" s="1" t="s">
        <v>170</v>
      </c>
      <c r="F18" s="22">
        <v>121</v>
      </c>
      <c r="G18" s="22">
        <v>211</v>
      </c>
      <c r="H18" s="25">
        <v>942.5</v>
      </c>
      <c r="I18" s="148"/>
      <c r="J18"/>
      <c r="K18"/>
      <c r="L18"/>
    </row>
    <row r="19" spans="1:12" s="118" customFormat="1" ht="30.75" thickBot="1">
      <c r="A19" s="16"/>
      <c r="B19" s="20" t="s">
        <v>212</v>
      </c>
      <c r="C19" s="22">
        <v>928</v>
      </c>
      <c r="D19" s="16" t="s">
        <v>79</v>
      </c>
      <c r="E19" s="1" t="s">
        <v>170</v>
      </c>
      <c r="F19" s="22">
        <v>129</v>
      </c>
      <c r="G19" s="22"/>
      <c r="H19" s="25">
        <f>H20</f>
        <v>260.6</v>
      </c>
      <c r="I19" s="148"/>
      <c r="J19"/>
      <c r="K19"/>
      <c r="L19"/>
    </row>
    <row r="20" spans="1:8" ht="13.5" hidden="1" thickBot="1">
      <c r="A20" s="16"/>
      <c r="B20" s="20" t="s">
        <v>210</v>
      </c>
      <c r="C20" s="22">
        <v>928</v>
      </c>
      <c r="D20" s="16" t="s">
        <v>79</v>
      </c>
      <c r="E20" s="109" t="s">
        <v>170</v>
      </c>
      <c r="F20" s="22">
        <v>129</v>
      </c>
      <c r="G20" s="22">
        <v>213</v>
      </c>
      <c r="H20" s="25">
        <v>260.6</v>
      </c>
    </row>
    <row r="21" spans="1:8" ht="30.75" thickBot="1">
      <c r="A21" s="84" t="s">
        <v>7</v>
      </c>
      <c r="B21" s="89" t="s">
        <v>8</v>
      </c>
      <c r="C21" s="86">
        <v>928</v>
      </c>
      <c r="D21" s="87" t="s">
        <v>81</v>
      </c>
      <c r="E21" s="87"/>
      <c r="F21" s="86"/>
      <c r="G21" s="86"/>
      <c r="H21" s="88">
        <f>H22+H27+H44</f>
        <v>2406.7000000000003</v>
      </c>
    </row>
    <row r="22" spans="1:8" ht="21" thickBot="1">
      <c r="A22" s="40" t="s">
        <v>104</v>
      </c>
      <c r="B22" s="41" t="s">
        <v>10</v>
      </c>
      <c r="C22" s="42">
        <v>928</v>
      </c>
      <c r="D22" s="43" t="s">
        <v>81</v>
      </c>
      <c r="E22" s="43" t="s">
        <v>171</v>
      </c>
      <c r="F22" s="42"/>
      <c r="G22" s="42"/>
      <c r="H22" s="66">
        <f>H23</f>
        <v>280.8</v>
      </c>
    </row>
    <row r="23" spans="1:8" ht="45" customHeight="1">
      <c r="A23" s="16" t="s">
        <v>108</v>
      </c>
      <c r="B23" s="4" t="s">
        <v>106</v>
      </c>
      <c r="C23" s="22">
        <v>928</v>
      </c>
      <c r="D23" s="16" t="s">
        <v>81</v>
      </c>
      <c r="E23" s="58" t="s">
        <v>171</v>
      </c>
      <c r="F23" s="22">
        <v>100</v>
      </c>
      <c r="G23" s="22"/>
      <c r="H23" s="25">
        <f>H24</f>
        <v>280.8</v>
      </c>
    </row>
    <row r="24" spans="1:8" ht="20.25">
      <c r="A24" s="16"/>
      <c r="B24" s="20" t="s">
        <v>6</v>
      </c>
      <c r="C24" s="22">
        <v>928</v>
      </c>
      <c r="D24" s="16" t="s">
        <v>81</v>
      </c>
      <c r="E24" s="9" t="s">
        <v>171</v>
      </c>
      <c r="F24" s="22">
        <v>120</v>
      </c>
      <c r="G24" s="22"/>
      <c r="H24" s="25">
        <f>H25</f>
        <v>280.8</v>
      </c>
    </row>
    <row r="25" spans="1:8" ht="45.75" customHeight="1" thickBot="1">
      <c r="A25" s="16"/>
      <c r="B25" s="20" t="s">
        <v>244</v>
      </c>
      <c r="C25" s="22">
        <v>928</v>
      </c>
      <c r="D25" s="16" t="s">
        <v>81</v>
      </c>
      <c r="E25" s="1" t="s">
        <v>171</v>
      </c>
      <c r="F25" s="22">
        <v>123</v>
      </c>
      <c r="G25" s="22"/>
      <c r="H25" s="25">
        <f>H26</f>
        <v>280.8</v>
      </c>
    </row>
    <row r="26" spans="1:8" ht="13.5" customHeight="1" hidden="1" thickBot="1">
      <c r="A26" s="16"/>
      <c r="B26" s="20" t="s">
        <v>211</v>
      </c>
      <c r="C26" s="22">
        <v>928</v>
      </c>
      <c r="D26" s="16" t="s">
        <v>81</v>
      </c>
      <c r="E26" s="109" t="s">
        <v>171</v>
      </c>
      <c r="F26" s="22">
        <v>123</v>
      </c>
      <c r="G26" s="22">
        <v>226</v>
      </c>
      <c r="H26" s="25">
        <v>280.8</v>
      </c>
    </row>
    <row r="27" spans="1:8" ht="21" thickBot="1">
      <c r="A27" s="40" t="s">
        <v>9</v>
      </c>
      <c r="B27" s="41" t="s">
        <v>12</v>
      </c>
      <c r="C27" s="42">
        <v>928</v>
      </c>
      <c r="D27" s="43" t="s">
        <v>81</v>
      </c>
      <c r="E27" s="43" t="s">
        <v>173</v>
      </c>
      <c r="F27" s="42"/>
      <c r="G27" s="42"/>
      <c r="H27" s="66">
        <f>H28+H34</f>
        <v>2051.1</v>
      </c>
    </row>
    <row r="28" spans="1:8" ht="51" customHeight="1">
      <c r="A28" s="16" t="s">
        <v>11</v>
      </c>
      <c r="B28" s="4" t="s">
        <v>106</v>
      </c>
      <c r="C28" s="22">
        <v>928</v>
      </c>
      <c r="D28" s="16" t="s">
        <v>81</v>
      </c>
      <c r="E28" s="58" t="s">
        <v>173</v>
      </c>
      <c r="F28" s="22">
        <v>100</v>
      </c>
      <c r="G28" s="22"/>
      <c r="H28" s="25">
        <f>H29</f>
        <v>1518.2</v>
      </c>
    </row>
    <row r="29" spans="1:8" ht="20.25">
      <c r="A29" s="16"/>
      <c r="B29" s="20" t="s">
        <v>6</v>
      </c>
      <c r="C29" s="22">
        <v>928</v>
      </c>
      <c r="D29" s="16" t="s">
        <v>81</v>
      </c>
      <c r="E29" s="1" t="s">
        <v>173</v>
      </c>
      <c r="F29" s="22">
        <v>120</v>
      </c>
      <c r="G29" s="22"/>
      <c r="H29" s="25">
        <f>H30+H32</f>
        <v>1518.2</v>
      </c>
    </row>
    <row r="30" spans="1:8" ht="12.75">
      <c r="A30" s="16"/>
      <c r="B30" s="20" t="s">
        <v>213</v>
      </c>
      <c r="C30" s="22">
        <v>928</v>
      </c>
      <c r="D30" s="16" t="s">
        <v>81</v>
      </c>
      <c r="E30" s="1" t="s">
        <v>173</v>
      </c>
      <c r="F30" s="22">
        <v>121</v>
      </c>
      <c r="G30" s="22"/>
      <c r="H30" s="25">
        <f>H31+72.7</f>
        <v>1166</v>
      </c>
    </row>
    <row r="31" spans="1:8" ht="12.75" hidden="1">
      <c r="A31" s="16"/>
      <c r="B31" s="20" t="s">
        <v>209</v>
      </c>
      <c r="C31" s="22">
        <v>928</v>
      </c>
      <c r="D31" s="16" t="s">
        <v>81</v>
      </c>
      <c r="E31" s="1" t="s">
        <v>173</v>
      </c>
      <c r="F31" s="22">
        <v>129</v>
      </c>
      <c r="G31" s="22">
        <v>211</v>
      </c>
      <c r="H31" s="25">
        <v>1093.3</v>
      </c>
    </row>
    <row r="32" spans="1:8" ht="30">
      <c r="A32" s="16"/>
      <c r="B32" s="20" t="s">
        <v>212</v>
      </c>
      <c r="C32" s="22">
        <v>928</v>
      </c>
      <c r="D32" s="16" t="s">
        <v>81</v>
      </c>
      <c r="E32" s="1" t="s">
        <v>173</v>
      </c>
      <c r="F32" s="22">
        <v>129</v>
      </c>
      <c r="G32" s="22"/>
      <c r="H32" s="25">
        <f>H33+22</f>
        <v>352.2</v>
      </c>
    </row>
    <row r="33" spans="1:8" ht="12.75" hidden="1">
      <c r="A33" s="16"/>
      <c r="B33" s="20" t="s">
        <v>210</v>
      </c>
      <c r="C33" s="22">
        <v>928</v>
      </c>
      <c r="D33" s="16" t="s">
        <v>81</v>
      </c>
      <c r="E33" s="1" t="s">
        <v>173</v>
      </c>
      <c r="F33" s="22">
        <v>129</v>
      </c>
      <c r="G33" s="22">
        <v>213</v>
      </c>
      <c r="H33" s="25">
        <v>330.2</v>
      </c>
    </row>
    <row r="34" spans="1:8" ht="30" customHeight="1">
      <c r="A34" s="17" t="s">
        <v>207</v>
      </c>
      <c r="B34" s="33" t="s">
        <v>24</v>
      </c>
      <c r="C34" s="23">
        <v>928</v>
      </c>
      <c r="D34" s="17" t="s">
        <v>81</v>
      </c>
      <c r="E34" s="9" t="s">
        <v>173</v>
      </c>
      <c r="F34" s="23">
        <v>200</v>
      </c>
      <c r="G34" s="23"/>
      <c r="H34" s="26">
        <f>H35</f>
        <v>532.9</v>
      </c>
    </row>
    <row r="35" spans="1:8" ht="30" customHeight="1">
      <c r="A35" s="17"/>
      <c r="B35" s="5" t="s">
        <v>109</v>
      </c>
      <c r="C35" s="23">
        <v>928</v>
      </c>
      <c r="D35" s="17" t="s">
        <v>81</v>
      </c>
      <c r="E35" s="1" t="s">
        <v>173</v>
      </c>
      <c r="F35" s="23">
        <v>240</v>
      </c>
      <c r="G35" s="23"/>
      <c r="H35" s="26">
        <f>H36+H38</f>
        <v>532.9</v>
      </c>
    </row>
    <row r="36" spans="1:12" s="118" customFormat="1" ht="30" customHeight="1">
      <c r="A36" s="17"/>
      <c r="B36" s="7" t="s">
        <v>205</v>
      </c>
      <c r="C36" s="23">
        <v>928</v>
      </c>
      <c r="D36" s="17" t="s">
        <v>81</v>
      </c>
      <c r="E36" s="1" t="s">
        <v>173</v>
      </c>
      <c r="F36" s="23">
        <v>242</v>
      </c>
      <c r="G36" s="23"/>
      <c r="H36" s="26">
        <f>H37</f>
        <v>34</v>
      </c>
      <c r="I36" s="148"/>
      <c r="J36"/>
      <c r="K36"/>
      <c r="L36"/>
    </row>
    <row r="37" spans="1:12" s="118" customFormat="1" ht="12.75" customHeight="1" hidden="1">
      <c r="A37" s="17"/>
      <c r="B37" s="7" t="s">
        <v>214</v>
      </c>
      <c r="C37" s="23">
        <v>928</v>
      </c>
      <c r="D37" s="17" t="s">
        <v>81</v>
      </c>
      <c r="E37" s="1" t="s">
        <v>173</v>
      </c>
      <c r="F37" s="23">
        <v>242</v>
      </c>
      <c r="G37" s="23">
        <v>221</v>
      </c>
      <c r="H37" s="26">
        <f>200-166</f>
        <v>34</v>
      </c>
      <c r="I37" s="148">
        <v>-166</v>
      </c>
      <c r="J37"/>
      <c r="K37"/>
      <c r="L37"/>
    </row>
    <row r="38" spans="1:12" s="118" customFormat="1" ht="30" customHeight="1">
      <c r="A38" s="17"/>
      <c r="B38" s="114" t="s">
        <v>202</v>
      </c>
      <c r="C38" s="23">
        <v>928</v>
      </c>
      <c r="D38" s="17" t="s">
        <v>81</v>
      </c>
      <c r="E38" s="62" t="s">
        <v>173</v>
      </c>
      <c r="F38" s="23">
        <v>244</v>
      </c>
      <c r="G38" s="23"/>
      <c r="H38" s="26">
        <f>H39+H40+H41+H42+H43</f>
        <v>498.9</v>
      </c>
      <c r="I38" s="148"/>
      <c r="J38"/>
      <c r="K38"/>
      <c r="L38"/>
    </row>
    <row r="39" spans="1:12" s="118" customFormat="1" ht="12.75" customHeight="1" hidden="1">
      <c r="A39" s="18"/>
      <c r="B39" s="6" t="s">
        <v>215</v>
      </c>
      <c r="C39" s="23">
        <v>928</v>
      </c>
      <c r="D39" s="18" t="s">
        <v>81</v>
      </c>
      <c r="E39" s="1" t="s">
        <v>173</v>
      </c>
      <c r="F39" s="24">
        <v>244</v>
      </c>
      <c r="G39" s="24">
        <v>223</v>
      </c>
      <c r="H39" s="119">
        <f>114+21.2</f>
        <v>135.2</v>
      </c>
      <c r="I39" s="148">
        <v>21.2</v>
      </c>
      <c r="J39"/>
      <c r="K39"/>
      <c r="L39"/>
    </row>
    <row r="40" spans="1:12" s="118" customFormat="1" ht="12.75" customHeight="1" hidden="1">
      <c r="A40" s="17"/>
      <c r="B40" s="5" t="s">
        <v>216</v>
      </c>
      <c r="C40" s="23">
        <v>928</v>
      </c>
      <c r="D40" s="18" t="s">
        <v>81</v>
      </c>
      <c r="E40" s="1" t="s">
        <v>173</v>
      </c>
      <c r="F40" s="24">
        <v>244</v>
      </c>
      <c r="G40" s="23">
        <v>225</v>
      </c>
      <c r="H40" s="120">
        <f>30+99.2</f>
        <v>129.2</v>
      </c>
      <c r="I40" s="148">
        <v>99.2</v>
      </c>
      <c r="J40"/>
      <c r="K40"/>
      <c r="L40"/>
    </row>
    <row r="41" spans="1:12" s="118" customFormat="1" ht="12.75" customHeight="1" hidden="1">
      <c r="A41" s="17"/>
      <c r="B41" s="5" t="s">
        <v>211</v>
      </c>
      <c r="C41" s="23">
        <v>928</v>
      </c>
      <c r="D41" s="17" t="s">
        <v>81</v>
      </c>
      <c r="E41" s="1" t="s">
        <v>173</v>
      </c>
      <c r="F41" s="23">
        <v>244</v>
      </c>
      <c r="G41" s="113">
        <v>226</v>
      </c>
      <c r="H41" s="120">
        <f>56+54</f>
        <v>110</v>
      </c>
      <c r="I41" s="148">
        <v>54</v>
      </c>
      <c r="J41"/>
      <c r="K41"/>
      <c r="L41"/>
    </row>
    <row r="42" spans="1:12" s="118" customFormat="1" ht="12.75" customHeight="1" hidden="1">
      <c r="A42" s="17"/>
      <c r="B42" s="5" t="s">
        <v>221</v>
      </c>
      <c r="C42" s="23">
        <v>928</v>
      </c>
      <c r="D42" s="17" t="s">
        <v>81</v>
      </c>
      <c r="E42" s="1" t="s">
        <v>173</v>
      </c>
      <c r="F42" s="23">
        <v>244</v>
      </c>
      <c r="G42" s="113">
        <v>310</v>
      </c>
      <c r="H42" s="120">
        <v>20</v>
      </c>
      <c r="I42" s="148">
        <v>20</v>
      </c>
      <c r="J42"/>
      <c r="K42"/>
      <c r="L42"/>
    </row>
    <row r="43" spans="1:12" s="118" customFormat="1" ht="12.75" customHeight="1" hidden="1">
      <c r="A43" s="17"/>
      <c r="B43" s="5" t="s">
        <v>220</v>
      </c>
      <c r="C43" s="23">
        <v>928</v>
      </c>
      <c r="D43" s="17" t="s">
        <v>81</v>
      </c>
      <c r="E43" s="1" t="s">
        <v>173</v>
      </c>
      <c r="F43" s="23">
        <v>244</v>
      </c>
      <c r="G43" s="113">
        <v>340</v>
      </c>
      <c r="H43" s="120">
        <v>104.5</v>
      </c>
      <c r="I43" s="148">
        <v>100</v>
      </c>
      <c r="J43"/>
      <c r="K43"/>
      <c r="L43"/>
    </row>
    <row r="44" spans="1:12" s="118" customFormat="1" ht="12.75">
      <c r="A44" s="166" t="s">
        <v>105</v>
      </c>
      <c r="B44" s="167" t="s">
        <v>13</v>
      </c>
      <c r="C44" s="168">
        <v>928</v>
      </c>
      <c r="D44" s="169" t="s">
        <v>81</v>
      </c>
      <c r="E44" s="170" t="s">
        <v>172</v>
      </c>
      <c r="F44" s="168"/>
      <c r="G44" s="168"/>
      <c r="H44" s="171">
        <f>H45</f>
        <v>74.8</v>
      </c>
      <c r="I44" s="148"/>
      <c r="J44"/>
      <c r="K44"/>
      <c r="L44"/>
    </row>
    <row r="45" spans="1:12" s="118" customFormat="1" ht="12.75">
      <c r="A45" s="17" t="s">
        <v>217</v>
      </c>
      <c r="B45" s="5" t="s">
        <v>110</v>
      </c>
      <c r="C45" s="23">
        <v>928</v>
      </c>
      <c r="D45" s="17" t="s">
        <v>81</v>
      </c>
      <c r="E45" s="1" t="s">
        <v>172</v>
      </c>
      <c r="F45" s="23">
        <v>800</v>
      </c>
      <c r="G45" s="23"/>
      <c r="H45" s="26">
        <f>H46</f>
        <v>74.8</v>
      </c>
      <c r="I45" s="148"/>
      <c r="J45"/>
      <c r="K45"/>
      <c r="L45"/>
    </row>
    <row r="46" spans="1:12" s="118" customFormat="1" ht="12.75">
      <c r="A46" s="17"/>
      <c r="B46" s="7" t="s">
        <v>14</v>
      </c>
      <c r="C46" s="23">
        <v>928</v>
      </c>
      <c r="D46" s="17" t="s">
        <v>81</v>
      </c>
      <c r="E46" s="1" t="s">
        <v>172</v>
      </c>
      <c r="F46" s="23">
        <v>850</v>
      </c>
      <c r="G46" s="23"/>
      <c r="H46" s="26">
        <f>H48+H47</f>
        <v>74.8</v>
      </c>
      <c r="I46" s="148"/>
      <c r="J46"/>
      <c r="K46"/>
      <c r="L46"/>
    </row>
    <row r="47" spans="1:12" s="118" customFormat="1" ht="12.75">
      <c r="A47" s="17"/>
      <c r="B47" s="164" t="s">
        <v>255</v>
      </c>
      <c r="C47" s="23"/>
      <c r="D47" s="17" t="s">
        <v>81</v>
      </c>
      <c r="E47" s="1" t="s">
        <v>172</v>
      </c>
      <c r="F47" s="23">
        <v>851</v>
      </c>
      <c r="G47" s="23"/>
      <c r="H47" s="26">
        <v>0.5</v>
      </c>
      <c r="I47" s="148"/>
      <c r="J47"/>
      <c r="K47"/>
      <c r="L47"/>
    </row>
    <row r="48" spans="1:12" s="118" customFormat="1" ht="13.5" thickBot="1">
      <c r="A48" s="17"/>
      <c r="B48" s="7" t="s">
        <v>218</v>
      </c>
      <c r="C48" s="23">
        <v>928</v>
      </c>
      <c r="D48" s="17" t="s">
        <v>81</v>
      </c>
      <c r="E48" s="1" t="s">
        <v>172</v>
      </c>
      <c r="F48" s="23">
        <v>853</v>
      </c>
      <c r="G48" s="23"/>
      <c r="H48" s="26">
        <f>H49</f>
        <v>74.3</v>
      </c>
      <c r="I48" s="148"/>
      <c r="J48"/>
      <c r="K48"/>
      <c r="L48"/>
    </row>
    <row r="49" spans="1:12" s="118" customFormat="1" ht="13.5" hidden="1" thickBot="1">
      <c r="A49" s="16"/>
      <c r="B49" s="121" t="s">
        <v>206</v>
      </c>
      <c r="C49" s="22">
        <v>928</v>
      </c>
      <c r="D49" s="16" t="s">
        <v>81</v>
      </c>
      <c r="E49" s="1" t="s">
        <v>172</v>
      </c>
      <c r="F49" s="22">
        <v>853</v>
      </c>
      <c r="G49" s="22">
        <v>290</v>
      </c>
      <c r="H49" s="25">
        <v>74.3</v>
      </c>
      <c r="I49" s="148"/>
      <c r="J49"/>
      <c r="K49"/>
      <c r="L49"/>
    </row>
    <row r="50" spans="1:12" s="118" customFormat="1" ht="13.5" hidden="1" thickBot="1">
      <c r="A50" s="79" t="s">
        <v>227</v>
      </c>
      <c r="B50" s="80" t="s">
        <v>1</v>
      </c>
      <c r="C50" s="81">
        <v>966</v>
      </c>
      <c r="D50" s="82" t="s">
        <v>80</v>
      </c>
      <c r="E50" s="82"/>
      <c r="F50" s="81"/>
      <c r="G50" s="81"/>
      <c r="H50" s="83">
        <f>H51+H111+H116</f>
        <v>33850.9</v>
      </c>
      <c r="I50" s="148"/>
      <c r="J50"/>
      <c r="K50"/>
      <c r="L50"/>
    </row>
    <row r="51" spans="1:12" s="118" customFormat="1" ht="30.75" thickBot="1">
      <c r="A51" s="73" t="s">
        <v>15</v>
      </c>
      <c r="B51" s="74" t="s">
        <v>16</v>
      </c>
      <c r="C51" s="75">
        <v>966</v>
      </c>
      <c r="D51" s="76" t="s">
        <v>84</v>
      </c>
      <c r="E51" s="76"/>
      <c r="F51" s="75"/>
      <c r="G51" s="75"/>
      <c r="H51" s="77">
        <f>H52+H59+H91+H96</f>
        <v>31146.9</v>
      </c>
      <c r="I51" s="148"/>
      <c r="J51"/>
      <c r="K51"/>
      <c r="L51"/>
    </row>
    <row r="52" spans="1:12" s="118" customFormat="1" ht="45" customHeight="1">
      <c r="A52" s="68" t="s">
        <v>17</v>
      </c>
      <c r="B52" s="69" t="s">
        <v>18</v>
      </c>
      <c r="C52" s="70">
        <v>966</v>
      </c>
      <c r="D52" s="71" t="s">
        <v>84</v>
      </c>
      <c r="E52" s="71" t="s">
        <v>174</v>
      </c>
      <c r="F52" s="70"/>
      <c r="G52" s="70"/>
      <c r="H52" s="72">
        <f>H54</f>
        <v>1203.1</v>
      </c>
      <c r="I52" s="148"/>
      <c r="J52"/>
      <c r="K52"/>
      <c r="L52"/>
    </row>
    <row r="53" spans="1:12" s="118" customFormat="1" ht="18" customHeight="1">
      <c r="A53" s="17" t="s">
        <v>19</v>
      </c>
      <c r="B53" s="5" t="s">
        <v>106</v>
      </c>
      <c r="C53" s="27">
        <v>966</v>
      </c>
      <c r="D53" s="1" t="s">
        <v>84</v>
      </c>
      <c r="E53" s="1" t="s">
        <v>174</v>
      </c>
      <c r="F53" s="27">
        <v>100</v>
      </c>
      <c r="G53" s="27"/>
      <c r="H53" s="26">
        <f>H54</f>
        <v>1203.1</v>
      </c>
      <c r="I53" s="148"/>
      <c r="J53"/>
      <c r="K53"/>
      <c r="L53"/>
    </row>
    <row r="54" spans="1:8" ht="50.25" customHeight="1">
      <c r="A54" s="17"/>
      <c r="B54" s="20" t="s">
        <v>6</v>
      </c>
      <c r="C54" s="27">
        <v>966</v>
      </c>
      <c r="D54" s="1" t="s">
        <v>84</v>
      </c>
      <c r="E54" s="9" t="s">
        <v>174</v>
      </c>
      <c r="F54" s="27">
        <v>120</v>
      </c>
      <c r="G54" s="27"/>
      <c r="H54" s="26">
        <f>H55+H57</f>
        <v>1203.1</v>
      </c>
    </row>
    <row r="55" spans="1:8" ht="12.75">
      <c r="A55" s="16"/>
      <c r="B55" s="20" t="s">
        <v>213</v>
      </c>
      <c r="C55" s="27">
        <v>966</v>
      </c>
      <c r="D55" s="1" t="s">
        <v>84</v>
      </c>
      <c r="E55" s="1" t="s">
        <v>174</v>
      </c>
      <c r="F55" s="22">
        <v>121</v>
      </c>
      <c r="G55" s="22"/>
      <c r="H55" s="25">
        <f>H56</f>
        <v>942.5</v>
      </c>
    </row>
    <row r="56" spans="1:8" ht="12.75" hidden="1">
      <c r="A56" s="16"/>
      <c r="B56" s="20" t="s">
        <v>209</v>
      </c>
      <c r="C56" s="27">
        <v>966</v>
      </c>
      <c r="D56" s="1" t="s">
        <v>84</v>
      </c>
      <c r="E56" s="1" t="s">
        <v>174</v>
      </c>
      <c r="F56" s="22">
        <v>121</v>
      </c>
      <c r="G56" s="22">
        <v>211</v>
      </c>
      <c r="H56" s="25">
        <v>942.5</v>
      </c>
    </row>
    <row r="57" spans="1:8" ht="30" hidden="1">
      <c r="A57" s="16"/>
      <c r="B57" s="20" t="s">
        <v>212</v>
      </c>
      <c r="C57" s="27">
        <v>966</v>
      </c>
      <c r="D57" s="1" t="s">
        <v>84</v>
      </c>
      <c r="E57" s="1" t="s">
        <v>174</v>
      </c>
      <c r="F57" s="22">
        <v>129</v>
      </c>
      <c r="G57" s="22"/>
      <c r="H57" s="25">
        <f>H58</f>
        <v>260.6</v>
      </c>
    </row>
    <row r="58" spans="1:8" ht="13.5" thickBot="1">
      <c r="A58" s="16"/>
      <c r="B58" s="20" t="s">
        <v>210</v>
      </c>
      <c r="C58" s="27">
        <v>966</v>
      </c>
      <c r="D58" s="1" t="s">
        <v>84</v>
      </c>
      <c r="E58" s="62" t="s">
        <v>174</v>
      </c>
      <c r="F58" s="22">
        <v>129</v>
      </c>
      <c r="G58" s="22">
        <v>213</v>
      </c>
      <c r="H58" s="25">
        <v>260.6</v>
      </c>
    </row>
    <row r="59" spans="1:8" ht="21" thickBot="1">
      <c r="A59" s="40" t="s">
        <v>20</v>
      </c>
      <c r="B59" s="41" t="s">
        <v>21</v>
      </c>
      <c r="C59" s="42">
        <v>966</v>
      </c>
      <c r="D59" s="43" t="s">
        <v>84</v>
      </c>
      <c r="E59" s="43" t="s">
        <v>175</v>
      </c>
      <c r="F59" s="42"/>
      <c r="G59" s="42"/>
      <c r="H59" s="66">
        <f>H60+H68+H83</f>
        <v>25831.600000000002</v>
      </c>
    </row>
    <row r="60" spans="1:8" ht="36.75" customHeight="1">
      <c r="A60" s="17" t="s">
        <v>22</v>
      </c>
      <c r="B60" s="108" t="s">
        <v>106</v>
      </c>
      <c r="C60" s="45">
        <v>966</v>
      </c>
      <c r="D60" s="46" t="s">
        <v>84</v>
      </c>
      <c r="E60" s="61" t="s">
        <v>175</v>
      </c>
      <c r="F60" s="45">
        <v>100</v>
      </c>
      <c r="G60" s="45"/>
      <c r="H60" s="55">
        <f>H61</f>
        <v>21258.600000000002</v>
      </c>
    </row>
    <row r="61" spans="1:8" ht="20.25">
      <c r="A61" s="17"/>
      <c r="B61" s="20" t="s">
        <v>6</v>
      </c>
      <c r="C61" s="27">
        <v>966</v>
      </c>
      <c r="D61" s="1" t="s">
        <v>84</v>
      </c>
      <c r="E61" s="1" t="s">
        <v>175</v>
      </c>
      <c r="F61" s="27">
        <v>120</v>
      </c>
      <c r="G61" s="27"/>
      <c r="H61" s="26">
        <f>H62+H64+H66</f>
        <v>21258.600000000002</v>
      </c>
    </row>
    <row r="62" spans="1:8" ht="12.75">
      <c r="A62" s="16"/>
      <c r="B62" s="20" t="s">
        <v>213</v>
      </c>
      <c r="C62" s="27">
        <v>966</v>
      </c>
      <c r="D62" s="1" t="s">
        <v>84</v>
      </c>
      <c r="E62" s="1" t="s">
        <v>175</v>
      </c>
      <c r="F62" s="22">
        <v>121</v>
      </c>
      <c r="G62" s="22"/>
      <c r="H62" s="25">
        <f>H63</f>
        <v>16162.6</v>
      </c>
    </row>
    <row r="63" spans="1:10" ht="12.75" hidden="1">
      <c r="A63" s="16"/>
      <c r="B63" s="20" t="s">
        <v>209</v>
      </c>
      <c r="C63" s="27">
        <v>966</v>
      </c>
      <c r="D63" s="1" t="s">
        <v>84</v>
      </c>
      <c r="E63" s="1" t="s">
        <v>175</v>
      </c>
      <c r="F63" s="22">
        <v>121</v>
      </c>
      <c r="G63" s="22">
        <v>211</v>
      </c>
      <c r="H63" s="25">
        <f>16221.4-58.8</f>
        <v>16162.6</v>
      </c>
      <c r="J63">
        <v>3</v>
      </c>
    </row>
    <row r="64" spans="1:8" ht="20.25" hidden="1">
      <c r="A64" s="16"/>
      <c r="B64" s="20" t="s">
        <v>253</v>
      </c>
      <c r="C64" s="27"/>
      <c r="D64" s="1" t="s">
        <v>84</v>
      </c>
      <c r="E64" s="1" t="s">
        <v>175</v>
      </c>
      <c r="F64" s="22">
        <v>122</v>
      </c>
      <c r="G64" s="22"/>
      <c r="H64" s="25">
        <f>0.1+220</f>
        <v>220.1</v>
      </c>
    </row>
    <row r="65" spans="1:8" ht="12.75">
      <c r="A65" s="16"/>
      <c r="B65" s="20" t="s">
        <v>252</v>
      </c>
      <c r="C65" s="27"/>
      <c r="D65" s="1" t="s">
        <v>84</v>
      </c>
      <c r="E65" s="1" t="s">
        <v>175</v>
      </c>
      <c r="F65" s="22">
        <v>122</v>
      </c>
      <c r="G65" s="22">
        <v>212</v>
      </c>
      <c r="H65" s="25">
        <v>0.1</v>
      </c>
    </row>
    <row r="66" spans="1:8" ht="30" hidden="1">
      <c r="A66" s="16"/>
      <c r="B66" s="20" t="s">
        <v>212</v>
      </c>
      <c r="C66" s="27">
        <v>966</v>
      </c>
      <c r="D66" s="1" t="s">
        <v>84</v>
      </c>
      <c r="E66" s="1" t="s">
        <v>175</v>
      </c>
      <c r="F66" s="22">
        <v>129</v>
      </c>
      <c r="G66" s="22"/>
      <c r="H66" s="25">
        <f>H67</f>
        <v>4875.900000000001</v>
      </c>
    </row>
    <row r="67" spans="1:13" ht="12.75">
      <c r="A67" s="16"/>
      <c r="B67" s="20" t="s">
        <v>210</v>
      </c>
      <c r="C67" s="27">
        <v>966</v>
      </c>
      <c r="D67" s="1" t="s">
        <v>84</v>
      </c>
      <c r="E67" s="1" t="s">
        <v>175</v>
      </c>
      <c r="F67" s="22">
        <v>129</v>
      </c>
      <c r="G67" s="22">
        <v>213</v>
      </c>
      <c r="H67" s="25">
        <f>4892.5-11.4-5.2</f>
        <v>4875.900000000001</v>
      </c>
      <c r="M67">
        <v>-5.2</v>
      </c>
    </row>
    <row r="68" spans="1:8" ht="20.25">
      <c r="A68" s="17" t="s">
        <v>23</v>
      </c>
      <c r="B68" s="35" t="s">
        <v>24</v>
      </c>
      <c r="C68" s="27">
        <v>966</v>
      </c>
      <c r="D68" s="17" t="s">
        <v>84</v>
      </c>
      <c r="E68" s="1" t="s">
        <v>175</v>
      </c>
      <c r="F68" s="23">
        <v>200</v>
      </c>
      <c r="G68" s="23"/>
      <c r="H68" s="26">
        <f>H69</f>
        <v>4470.700000000001</v>
      </c>
    </row>
    <row r="69" spans="1:8" ht="26.25" customHeight="1">
      <c r="A69" s="17"/>
      <c r="B69" s="5" t="s">
        <v>109</v>
      </c>
      <c r="C69" s="27">
        <v>966</v>
      </c>
      <c r="D69" s="17" t="s">
        <v>84</v>
      </c>
      <c r="E69" s="1" t="s">
        <v>175</v>
      </c>
      <c r="F69" s="23">
        <v>240</v>
      </c>
      <c r="G69" s="23"/>
      <c r="H69" s="26">
        <f>H70+H75</f>
        <v>4470.700000000001</v>
      </c>
    </row>
    <row r="70" spans="1:8" ht="26.25" customHeight="1">
      <c r="A70" s="17"/>
      <c r="B70" s="7" t="s">
        <v>205</v>
      </c>
      <c r="C70" s="27">
        <v>966</v>
      </c>
      <c r="D70" s="1" t="s">
        <v>84</v>
      </c>
      <c r="E70" s="1" t="s">
        <v>175</v>
      </c>
      <c r="F70" s="27">
        <v>242</v>
      </c>
      <c r="G70" s="27"/>
      <c r="H70" s="26">
        <f>H71+H72+H73+H74</f>
        <v>1035.4</v>
      </c>
    </row>
    <row r="71" spans="1:8" ht="26.25" customHeight="1" hidden="1">
      <c r="A71" s="17"/>
      <c r="B71" s="7" t="s">
        <v>214</v>
      </c>
      <c r="C71" s="27">
        <v>966</v>
      </c>
      <c r="D71" s="1" t="s">
        <v>84</v>
      </c>
      <c r="E71" s="1" t="s">
        <v>175</v>
      </c>
      <c r="F71" s="27">
        <v>242</v>
      </c>
      <c r="G71" s="27">
        <v>221</v>
      </c>
      <c r="H71" s="147">
        <f>188.5+174.9</f>
        <v>363.4</v>
      </c>
    </row>
    <row r="72" spans="1:12" s="118" customFormat="1" ht="12.75" customHeight="1" hidden="1">
      <c r="A72" s="17"/>
      <c r="B72" s="7" t="s">
        <v>211</v>
      </c>
      <c r="C72" s="27">
        <v>966</v>
      </c>
      <c r="D72" s="1" t="s">
        <v>84</v>
      </c>
      <c r="E72" s="1" t="s">
        <v>175</v>
      </c>
      <c r="F72" s="27">
        <v>242</v>
      </c>
      <c r="G72" s="27">
        <v>226</v>
      </c>
      <c r="H72" s="147">
        <f>500+22</f>
        <v>522</v>
      </c>
      <c r="I72" s="148">
        <v>174.9</v>
      </c>
      <c r="J72"/>
      <c r="K72"/>
      <c r="L72"/>
    </row>
    <row r="73" spans="1:12" s="118" customFormat="1" ht="12.75" customHeight="1" hidden="1">
      <c r="A73" s="17"/>
      <c r="B73" s="5" t="s">
        <v>221</v>
      </c>
      <c r="C73" s="23">
        <v>928</v>
      </c>
      <c r="D73" s="17" t="s">
        <v>84</v>
      </c>
      <c r="E73" s="1" t="s">
        <v>175</v>
      </c>
      <c r="F73" s="23">
        <v>242</v>
      </c>
      <c r="G73" s="113">
        <v>310</v>
      </c>
      <c r="H73" s="120">
        <v>50</v>
      </c>
      <c r="I73" s="148">
        <v>22</v>
      </c>
      <c r="J73"/>
      <c r="K73"/>
      <c r="L73"/>
    </row>
    <row r="74" spans="1:12" s="118" customFormat="1" ht="12.75" customHeight="1" hidden="1">
      <c r="A74" s="17"/>
      <c r="B74" s="5" t="s">
        <v>220</v>
      </c>
      <c r="C74" s="23">
        <v>928</v>
      </c>
      <c r="D74" s="17" t="s">
        <v>84</v>
      </c>
      <c r="E74" s="1" t="s">
        <v>175</v>
      </c>
      <c r="F74" s="23">
        <v>242</v>
      </c>
      <c r="G74" s="113">
        <v>340</v>
      </c>
      <c r="H74" s="120">
        <v>100</v>
      </c>
      <c r="I74" s="148">
        <v>50</v>
      </c>
      <c r="J74"/>
      <c r="K74"/>
      <c r="L74"/>
    </row>
    <row r="75" spans="1:13" s="118" customFormat="1" ht="29.25" customHeight="1">
      <c r="A75" s="17"/>
      <c r="B75" s="114" t="s">
        <v>202</v>
      </c>
      <c r="C75" s="27">
        <v>966</v>
      </c>
      <c r="D75" s="1" t="s">
        <v>84</v>
      </c>
      <c r="E75" s="1" t="s">
        <v>175</v>
      </c>
      <c r="F75" s="27">
        <v>244</v>
      </c>
      <c r="G75" s="27"/>
      <c r="H75" s="26">
        <f>5950.3-2000-515</f>
        <v>3435.3</v>
      </c>
      <c r="I75" s="148">
        <v>100</v>
      </c>
      <c r="J75">
        <v>2000</v>
      </c>
      <c r="K75"/>
      <c r="L75"/>
      <c r="M75" s="118">
        <v>-515</v>
      </c>
    </row>
    <row r="76" spans="1:12" s="118" customFormat="1" ht="26.25" customHeight="1" hidden="1">
      <c r="A76" s="17"/>
      <c r="B76" s="5" t="s">
        <v>214</v>
      </c>
      <c r="C76" s="27">
        <v>966</v>
      </c>
      <c r="D76" s="16" t="s">
        <v>84</v>
      </c>
      <c r="E76" s="1" t="s">
        <v>175</v>
      </c>
      <c r="F76" s="22">
        <v>244</v>
      </c>
      <c r="G76" s="22">
        <v>221</v>
      </c>
      <c r="H76" s="138">
        <f>161+439</f>
        <v>600</v>
      </c>
      <c r="I76" s="148"/>
      <c r="J76"/>
      <c r="K76"/>
      <c r="L76"/>
    </row>
    <row r="77" spans="1:12" s="118" customFormat="1" ht="12.75" customHeight="1" hidden="1">
      <c r="A77" s="17"/>
      <c r="B77" s="5" t="s">
        <v>219</v>
      </c>
      <c r="C77" s="27">
        <v>966</v>
      </c>
      <c r="D77" s="16" t="s">
        <v>84</v>
      </c>
      <c r="E77" s="1" t="s">
        <v>175</v>
      </c>
      <c r="F77" s="22">
        <v>244</v>
      </c>
      <c r="G77" s="23">
        <v>222</v>
      </c>
      <c r="H77" s="139">
        <f>290.6+29.4-220</f>
        <v>100</v>
      </c>
      <c r="I77" s="148">
        <v>439</v>
      </c>
      <c r="J77"/>
      <c r="K77"/>
      <c r="L77"/>
    </row>
    <row r="78" spans="1:12" s="118" customFormat="1" ht="12.75" customHeight="1" hidden="1">
      <c r="A78" s="17"/>
      <c r="B78" s="6" t="s">
        <v>215</v>
      </c>
      <c r="C78" s="27">
        <v>966</v>
      </c>
      <c r="D78" s="16" t="s">
        <v>84</v>
      </c>
      <c r="E78" s="1" t="s">
        <v>175</v>
      </c>
      <c r="F78" s="22">
        <v>244</v>
      </c>
      <c r="G78" s="23">
        <v>223</v>
      </c>
      <c r="H78" s="139">
        <f>100-50</f>
        <v>50</v>
      </c>
      <c r="I78" s="148">
        <v>29.4</v>
      </c>
      <c r="J78"/>
      <c r="K78"/>
      <c r="L78"/>
    </row>
    <row r="79" spans="1:12" s="118" customFormat="1" ht="12.75" customHeight="1" hidden="1">
      <c r="A79" s="17"/>
      <c r="B79" s="6" t="s">
        <v>216</v>
      </c>
      <c r="C79" s="27">
        <v>966</v>
      </c>
      <c r="D79" s="16" t="s">
        <v>84</v>
      </c>
      <c r="E79" s="1" t="s">
        <v>175</v>
      </c>
      <c r="F79" s="22">
        <v>244</v>
      </c>
      <c r="G79" s="23">
        <v>225</v>
      </c>
      <c r="H79" s="139">
        <f>98.4+100.1+1000</f>
        <v>1198.5</v>
      </c>
      <c r="I79" s="148">
        <v>-50</v>
      </c>
      <c r="J79"/>
      <c r="K79"/>
      <c r="L79"/>
    </row>
    <row r="80" spans="1:12" s="118" customFormat="1" ht="12.75" customHeight="1" hidden="1">
      <c r="A80" s="17"/>
      <c r="B80" s="5" t="s">
        <v>211</v>
      </c>
      <c r="C80" s="27">
        <v>966</v>
      </c>
      <c r="D80" s="16" t="s">
        <v>84</v>
      </c>
      <c r="E80" s="1" t="s">
        <v>175</v>
      </c>
      <c r="F80" s="22">
        <v>244</v>
      </c>
      <c r="G80" s="23">
        <v>226</v>
      </c>
      <c r="H80" s="139">
        <f>922.4-492.9</f>
        <v>429.5</v>
      </c>
      <c r="I80" s="148">
        <v>100.1</v>
      </c>
      <c r="J80"/>
      <c r="K80"/>
      <c r="L80"/>
    </row>
    <row r="81" spans="1:12" s="118" customFormat="1" ht="12.75" customHeight="1" hidden="1">
      <c r="A81" s="17"/>
      <c r="B81" s="5" t="s">
        <v>221</v>
      </c>
      <c r="C81" s="27">
        <v>966</v>
      </c>
      <c r="D81" s="17" t="s">
        <v>84</v>
      </c>
      <c r="E81" s="1" t="s">
        <v>175</v>
      </c>
      <c r="F81" s="23">
        <v>244</v>
      </c>
      <c r="G81" s="23">
        <v>310</v>
      </c>
      <c r="H81" s="139">
        <f>202.4-172.4+3430.1-25.5-300-0.1-190</f>
        <v>2944.5</v>
      </c>
      <c r="I81" s="148">
        <v>-492.9</v>
      </c>
      <c r="J81"/>
      <c r="K81"/>
      <c r="L81"/>
    </row>
    <row r="82" spans="1:12" s="118" customFormat="1" ht="12.75" customHeight="1" hidden="1">
      <c r="A82" s="17"/>
      <c r="B82" s="5" t="s">
        <v>220</v>
      </c>
      <c r="C82" s="27">
        <v>966</v>
      </c>
      <c r="D82" s="17" t="s">
        <v>84</v>
      </c>
      <c r="E82" s="1" t="s">
        <v>175</v>
      </c>
      <c r="F82" s="23">
        <v>244</v>
      </c>
      <c r="G82" s="23">
        <v>340</v>
      </c>
      <c r="H82" s="139">
        <f>224.2+165.8</f>
        <v>390</v>
      </c>
      <c r="I82" s="148">
        <v>-172.4</v>
      </c>
      <c r="J82"/>
      <c r="K82"/>
      <c r="L82"/>
    </row>
    <row r="83" spans="1:12" s="118" customFormat="1" ht="12.75" customHeight="1">
      <c r="A83" s="1" t="s">
        <v>226</v>
      </c>
      <c r="B83" s="7" t="s">
        <v>110</v>
      </c>
      <c r="C83" s="27">
        <v>966</v>
      </c>
      <c r="D83" s="1" t="s">
        <v>84</v>
      </c>
      <c r="E83" s="1" t="s">
        <v>175</v>
      </c>
      <c r="F83" s="113">
        <v>800</v>
      </c>
      <c r="G83" s="113"/>
      <c r="H83" s="26">
        <f>H84+H87</f>
        <v>102.3</v>
      </c>
      <c r="I83" s="148">
        <v>165.8</v>
      </c>
      <c r="J83"/>
      <c r="K83"/>
      <c r="L83"/>
    </row>
    <row r="84" spans="1:12" s="118" customFormat="1" ht="12.75">
      <c r="A84" s="9"/>
      <c r="B84" s="8" t="s">
        <v>97</v>
      </c>
      <c r="C84" s="27">
        <v>966</v>
      </c>
      <c r="D84" s="1" t="s">
        <v>84</v>
      </c>
      <c r="E84" s="1" t="s">
        <v>175</v>
      </c>
      <c r="F84" s="23">
        <v>830</v>
      </c>
      <c r="G84" s="23"/>
      <c r="H84" s="26">
        <f>H85</f>
        <v>100</v>
      </c>
      <c r="I84" s="148"/>
      <c r="J84"/>
      <c r="K84"/>
      <c r="L84"/>
    </row>
    <row r="85" spans="1:12" s="118" customFormat="1" ht="60.75">
      <c r="A85" s="9"/>
      <c r="B85" s="115" t="s">
        <v>208</v>
      </c>
      <c r="C85" s="29">
        <v>966</v>
      </c>
      <c r="D85" s="9" t="s">
        <v>84</v>
      </c>
      <c r="E85" s="1" t="s">
        <v>175</v>
      </c>
      <c r="F85" s="22">
        <v>831</v>
      </c>
      <c r="G85" s="22"/>
      <c r="H85" s="25">
        <f>H86</f>
        <v>100</v>
      </c>
      <c r="I85" s="148"/>
      <c r="J85"/>
      <c r="K85"/>
      <c r="L85"/>
    </row>
    <row r="86" spans="1:12" s="118" customFormat="1" ht="66" customHeight="1" hidden="1">
      <c r="A86" s="9"/>
      <c r="B86" s="121" t="s">
        <v>206</v>
      </c>
      <c r="C86" s="29">
        <v>966</v>
      </c>
      <c r="D86" s="9" t="s">
        <v>84</v>
      </c>
      <c r="E86" s="1" t="s">
        <v>175</v>
      </c>
      <c r="F86" s="22">
        <v>831</v>
      </c>
      <c r="G86" s="22">
        <v>290</v>
      </c>
      <c r="H86" s="25">
        <v>100</v>
      </c>
      <c r="I86" s="148"/>
      <c r="J86"/>
      <c r="K86"/>
      <c r="L86"/>
    </row>
    <row r="87" spans="1:12" s="118" customFormat="1" ht="12.75" customHeight="1" hidden="1">
      <c r="A87" s="9" t="s">
        <v>234</v>
      </c>
      <c r="B87" s="121" t="s">
        <v>14</v>
      </c>
      <c r="C87" s="27">
        <v>966</v>
      </c>
      <c r="D87" s="1" t="s">
        <v>84</v>
      </c>
      <c r="E87" s="9" t="s">
        <v>175</v>
      </c>
      <c r="F87" s="23">
        <v>850</v>
      </c>
      <c r="G87" s="23"/>
      <c r="H87" s="26">
        <f>H89+H88</f>
        <v>2.3</v>
      </c>
      <c r="I87" s="148"/>
      <c r="J87"/>
      <c r="K87"/>
      <c r="L87"/>
    </row>
    <row r="88" spans="1:12" s="118" customFormat="1" ht="12.75">
      <c r="A88" s="9"/>
      <c r="B88" s="149" t="s">
        <v>255</v>
      </c>
      <c r="C88" s="29"/>
      <c r="D88" s="1" t="s">
        <v>84</v>
      </c>
      <c r="E88" s="9" t="s">
        <v>175</v>
      </c>
      <c r="F88" s="23">
        <v>851</v>
      </c>
      <c r="G88" s="22"/>
      <c r="H88" s="25">
        <v>0.3</v>
      </c>
      <c r="I88" s="148"/>
      <c r="J88"/>
      <c r="K88"/>
      <c r="L88"/>
    </row>
    <row r="89" spans="1:12" s="118" customFormat="1" ht="12.75">
      <c r="A89" s="9"/>
      <c r="B89" s="115" t="s">
        <v>218</v>
      </c>
      <c r="C89" s="29">
        <v>966</v>
      </c>
      <c r="D89" s="9" t="s">
        <v>84</v>
      </c>
      <c r="E89" s="1" t="s">
        <v>175</v>
      </c>
      <c r="F89" s="22">
        <v>853</v>
      </c>
      <c r="G89" s="22"/>
      <c r="H89" s="25">
        <f>H90</f>
        <v>2</v>
      </c>
      <c r="I89" s="148"/>
      <c r="J89">
        <v>2</v>
      </c>
      <c r="K89"/>
      <c r="L89"/>
    </row>
    <row r="90" spans="1:12" s="118" customFormat="1" ht="13.5" hidden="1" thickBot="1">
      <c r="A90" s="9"/>
      <c r="B90" s="121" t="s">
        <v>206</v>
      </c>
      <c r="C90" s="29">
        <v>966</v>
      </c>
      <c r="D90" s="9" t="s">
        <v>84</v>
      </c>
      <c r="E90" s="109" t="s">
        <v>175</v>
      </c>
      <c r="F90" s="22">
        <v>853</v>
      </c>
      <c r="G90" s="22">
        <v>290</v>
      </c>
      <c r="H90" s="131">
        <f>1+1</f>
        <v>2</v>
      </c>
      <c r="I90" s="148"/>
      <c r="J90"/>
      <c r="K90"/>
      <c r="L90"/>
    </row>
    <row r="91" spans="1:8" ht="12.75" customHeight="1" hidden="1" thickBot="1">
      <c r="A91" s="40" t="s">
        <v>228</v>
      </c>
      <c r="B91" s="67" t="s">
        <v>133</v>
      </c>
      <c r="C91" s="42">
        <v>966</v>
      </c>
      <c r="D91" s="43" t="s">
        <v>84</v>
      </c>
      <c r="E91" s="43" t="s">
        <v>231</v>
      </c>
      <c r="F91" s="42"/>
      <c r="G91" s="42"/>
      <c r="H91" s="66">
        <f>H92</f>
        <v>6</v>
      </c>
    </row>
    <row r="92" spans="1:8" ht="48.75" customHeight="1">
      <c r="A92" s="62" t="s">
        <v>229</v>
      </c>
      <c r="B92" s="126" t="s">
        <v>24</v>
      </c>
      <c r="C92" s="45">
        <v>966</v>
      </c>
      <c r="D92" s="46" t="s">
        <v>84</v>
      </c>
      <c r="E92" s="62" t="s">
        <v>231</v>
      </c>
      <c r="F92" s="45">
        <v>200</v>
      </c>
      <c r="G92" s="45"/>
      <c r="H92" s="55">
        <f>H93</f>
        <v>6</v>
      </c>
    </row>
    <row r="93" spans="1:8" ht="27" customHeight="1">
      <c r="A93" s="1"/>
      <c r="B93" s="5" t="s">
        <v>109</v>
      </c>
      <c r="C93" s="113">
        <v>966</v>
      </c>
      <c r="D93" s="111" t="s">
        <v>84</v>
      </c>
      <c r="E93" s="1" t="s">
        <v>231</v>
      </c>
      <c r="F93" s="113">
        <v>240</v>
      </c>
      <c r="G93" s="113"/>
      <c r="H93" s="26">
        <f>H94</f>
        <v>6</v>
      </c>
    </row>
    <row r="94" spans="1:8" ht="23.25" customHeight="1" thickBot="1">
      <c r="A94" s="9"/>
      <c r="B94" s="123" t="s">
        <v>202</v>
      </c>
      <c r="C94" s="124">
        <v>966</v>
      </c>
      <c r="D94" s="125" t="s">
        <v>84</v>
      </c>
      <c r="E94" s="9" t="s">
        <v>231</v>
      </c>
      <c r="F94" s="124">
        <v>244</v>
      </c>
      <c r="G94" s="124"/>
      <c r="H94" s="25">
        <f>H95</f>
        <v>6</v>
      </c>
    </row>
    <row r="95" spans="1:8" ht="24" customHeight="1" hidden="1" thickBot="1">
      <c r="A95" s="56"/>
      <c r="B95" s="6" t="s">
        <v>220</v>
      </c>
      <c r="C95" s="57">
        <v>966</v>
      </c>
      <c r="D95" s="46" t="s">
        <v>84</v>
      </c>
      <c r="E95" s="62" t="s">
        <v>231</v>
      </c>
      <c r="F95" s="45">
        <v>244</v>
      </c>
      <c r="G95" s="45">
        <v>340</v>
      </c>
      <c r="H95" s="55">
        <v>6</v>
      </c>
    </row>
    <row r="96" spans="1:8" ht="40.5">
      <c r="A96" s="68" t="s">
        <v>95</v>
      </c>
      <c r="B96" s="69" t="s">
        <v>126</v>
      </c>
      <c r="C96" s="70"/>
      <c r="D96" s="71" t="s">
        <v>84</v>
      </c>
      <c r="E96" s="71" t="s">
        <v>232</v>
      </c>
      <c r="F96" s="70"/>
      <c r="G96" s="70"/>
      <c r="H96" s="72">
        <f>H97+H104</f>
        <v>4106.2</v>
      </c>
    </row>
    <row r="97" spans="1:8" ht="48.75" customHeight="1">
      <c r="A97" s="1" t="s">
        <v>96</v>
      </c>
      <c r="B97" s="7" t="s">
        <v>106</v>
      </c>
      <c r="C97" s="27">
        <v>966</v>
      </c>
      <c r="D97" s="1" t="s">
        <v>84</v>
      </c>
      <c r="E97" s="1" t="s">
        <v>232</v>
      </c>
      <c r="F97" s="27">
        <v>100</v>
      </c>
      <c r="G97" s="27"/>
      <c r="H97" s="26">
        <f>H98</f>
        <v>3908.7</v>
      </c>
    </row>
    <row r="98" spans="1:8" ht="20.25">
      <c r="A98" s="17"/>
      <c r="B98" s="20" t="s">
        <v>6</v>
      </c>
      <c r="C98" s="27">
        <v>966</v>
      </c>
      <c r="D98" s="9" t="s">
        <v>84</v>
      </c>
      <c r="E98" s="9" t="s">
        <v>232</v>
      </c>
      <c r="F98" s="27">
        <v>120</v>
      </c>
      <c r="G98" s="27"/>
      <c r="H98" s="26">
        <f>H99+H101+H102</f>
        <v>3908.7</v>
      </c>
    </row>
    <row r="99" spans="1:8" ht="12.75">
      <c r="A99" s="16"/>
      <c r="B99" s="20" t="s">
        <v>213</v>
      </c>
      <c r="C99" s="27">
        <v>966</v>
      </c>
      <c r="D99" s="9" t="s">
        <v>84</v>
      </c>
      <c r="E99" s="9" t="s">
        <v>232</v>
      </c>
      <c r="F99" s="22">
        <v>121</v>
      </c>
      <c r="G99" s="22"/>
      <c r="H99" s="25">
        <f>H100</f>
        <v>2940.6</v>
      </c>
    </row>
    <row r="100" spans="1:8" ht="12.75" hidden="1">
      <c r="A100" s="16"/>
      <c r="B100" s="20" t="s">
        <v>209</v>
      </c>
      <c r="C100" s="27">
        <v>966</v>
      </c>
      <c r="D100" s="9" t="s">
        <v>84</v>
      </c>
      <c r="E100" s="9" t="s">
        <v>232</v>
      </c>
      <c r="F100" s="22">
        <v>121</v>
      </c>
      <c r="G100" s="22">
        <v>211</v>
      </c>
      <c r="H100" s="25">
        <v>2940.6</v>
      </c>
    </row>
    <row r="101" spans="1:8" ht="20.25">
      <c r="A101" s="16"/>
      <c r="B101" s="20" t="s">
        <v>253</v>
      </c>
      <c r="C101" s="27"/>
      <c r="D101" s="9" t="s">
        <v>84</v>
      </c>
      <c r="E101" s="9" t="s">
        <v>232</v>
      </c>
      <c r="F101" s="22">
        <v>122</v>
      </c>
      <c r="G101" s="22"/>
      <c r="H101" s="25">
        <v>80</v>
      </c>
    </row>
    <row r="102" spans="1:10" ht="30">
      <c r="A102" s="16"/>
      <c r="B102" s="20" t="s">
        <v>212</v>
      </c>
      <c r="C102" s="27">
        <v>966</v>
      </c>
      <c r="D102" s="9" t="s">
        <v>84</v>
      </c>
      <c r="E102" s="9" t="s">
        <v>232</v>
      </c>
      <c r="F102" s="22">
        <v>129</v>
      </c>
      <c r="G102" s="22"/>
      <c r="H102" s="25">
        <f>H103</f>
        <v>888.1</v>
      </c>
      <c r="J102" t="s">
        <v>254</v>
      </c>
    </row>
    <row r="103" spans="1:8" ht="12.75" hidden="1">
      <c r="A103" s="16"/>
      <c r="B103" s="20" t="s">
        <v>210</v>
      </c>
      <c r="C103" s="27">
        <v>966</v>
      </c>
      <c r="D103" s="9" t="s">
        <v>84</v>
      </c>
      <c r="E103" s="9" t="s">
        <v>232</v>
      </c>
      <c r="F103" s="22">
        <v>129</v>
      </c>
      <c r="G103" s="22">
        <v>213</v>
      </c>
      <c r="H103" s="25">
        <v>888.1</v>
      </c>
    </row>
    <row r="104" spans="1:8" ht="20.25" hidden="1">
      <c r="A104" s="9" t="s">
        <v>230</v>
      </c>
      <c r="B104" s="114" t="s">
        <v>24</v>
      </c>
      <c r="C104" s="27">
        <v>966</v>
      </c>
      <c r="D104" s="1" t="s">
        <v>84</v>
      </c>
      <c r="E104" s="9" t="s">
        <v>232</v>
      </c>
      <c r="F104" s="27">
        <v>200</v>
      </c>
      <c r="G104" s="27"/>
      <c r="H104" s="26">
        <f>H105</f>
        <v>197.5</v>
      </c>
    </row>
    <row r="105" spans="1:8" ht="20.25">
      <c r="A105" s="9"/>
      <c r="B105" s="5" t="s">
        <v>109</v>
      </c>
      <c r="C105" s="27">
        <v>966</v>
      </c>
      <c r="D105" s="1" t="s">
        <v>84</v>
      </c>
      <c r="E105" s="9" t="s">
        <v>232</v>
      </c>
      <c r="F105" s="27">
        <v>240</v>
      </c>
      <c r="G105" s="27"/>
      <c r="H105" s="26">
        <f>H106+H108</f>
        <v>197.5</v>
      </c>
    </row>
    <row r="106" spans="1:8" ht="20.25">
      <c r="A106" s="9"/>
      <c r="B106" s="7" t="s">
        <v>205</v>
      </c>
      <c r="C106" s="27">
        <v>966</v>
      </c>
      <c r="D106" s="1" t="s">
        <v>84</v>
      </c>
      <c r="E106" s="9" t="s">
        <v>232</v>
      </c>
      <c r="F106" s="27">
        <v>242</v>
      </c>
      <c r="G106" s="27"/>
      <c r="H106" s="26">
        <f>SUM(H107:H107)</f>
        <v>90</v>
      </c>
    </row>
    <row r="107" spans="1:8" ht="12.75" hidden="1">
      <c r="A107" s="17"/>
      <c r="B107" s="7" t="s">
        <v>214</v>
      </c>
      <c r="C107" s="27">
        <v>966</v>
      </c>
      <c r="D107" s="1" t="s">
        <v>84</v>
      </c>
      <c r="E107" s="9" t="s">
        <v>232</v>
      </c>
      <c r="F107" s="27">
        <v>242</v>
      </c>
      <c r="G107" s="27">
        <v>221</v>
      </c>
      <c r="H107" s="120">
        <f>87+3</f>
        <v>90</v>
      </c>
    </row>
    <row r="108" spans="1:12" s="118" customFormat="1" ht="21" thickBot="1">
      <c r="A108" s="17"/>
      <c r="B108" s="114" t="s">
        <v>202</v>
      </c>
      <c r="C108" s="27">
        <v>966</v>
      </c>
      <c r="D108" s="1" t="s">
        <v>84</v>
      </c>
      <c r="E108" s="9" t="s">
        <v>232</v>
      </c>
      <c r="F108" s="27">
        <v>244</v>
      </c>
      <c r="G108" s="27"/>
      <c r="H108" s="26">
        <f>187.5-80</f>
        <v>107.5</v>
      </c>
      <c r="I108" s="148">
        <v>3</v>
      </c>
      <c r="J108"/>
      <c r="K108"/>
      <c r="L108"/>
    </row>
    <row r="109" spans="1:12" s="118" customFormat="1" ht="26.25" customHeight="1" hidden="1">
      <c r="A109" s="17"/>
      <c r="B109" s="5" t="s">
        <v>214</v>
      </c>
      <c r="C109" s="27">
        <v>966</v>
      </c>
      <c r="D109" s="1" t="s">
        <v>84</v>
      </c>
      <c r="E109" s="9" t="s">
        <v>232</v>
      </c>
      <c r="F109" s="22">
        <v>244</v>
      </c>
      <c r="G109" s="22">
        <v>221</v>
      </c>
      <c r="H109" s="122">
        <v>96.9</v>
      </c>
      <c r="I109" s="148"/>
      <c r="J109" t="s">
        <v>254</v>
      </c>
      <c r="K109"/>
      <c r="L109"/>
    </row>
    <row r="110" spans="1:12" s="118" customFormat="1" ht="12.75" customHeight="1" hidden="1" thickBot="1">
      <c r="A110" s="17"/>
      <c r="B110" s="6" t="s">
        <v>220</v>
      </c>
      <c r="C110" s="27">
        <v>966</v>
      </c>
      <c r="D110" s="1" t="s">
        <v>84</v>
      </c>
      <c r="E110" s="9" t="s">
        <v>232</v>
      </c>
      <c r="F110" s="22">
        <v>244</v>
      </c>
      <c r="G110" s="23">
        <v>340</v>
      </c>
      <c r="H110" s="120">
        <v>90.6</v>
      </c>
      <c r="I110" s="148"/>
      <c r="J110"/>
      <c r="K110"/>
      <c r="L110"/>
    </row>
    <row r="111" spans="1:12" s="118" customFormat="1" ht="15.75" customHeight="1" thickBot="1">
      <c r="A111" s="73" t="s">
        <v>25</v>
      </c>
      <c r="B111" s="74" t="s">
        <v>26</v>
      </c>
      <c r="C111" s="75">
        <v>966</v>
      </c>
      <c r="D111" s="76" t="s">
        <v>85</v>
      </c>
      <c r="E111" s="76"/>
      <c r="F111" s="75"/>
      <c r="G111" s="75"/>
      <c r="H111" s="77">
        <f>H112</f>
        <v>12.600000000000023</v>
      </c>
      <c r="I111" s="148"/>
      <c r="J111"/>
      <c r="K111"/>
      <c r="L111"/>
    </row>
    <row r="112" spans="1:12" s="118" customFormat="1" ht="13.5" thickBot="1">
      <c r="A112" s="40" t="s">
        <v>94</v>
      </c>
      <c r="B112" s="78" t="s">
        <v>27</v>
      </c>
      <c r="C112" s="42">
        <v>966</v>
      </c>
      <c r="D112" s="43" t="s">
        <v>85</v>
      </c>
      <c r="E112" s="43" t="s">
        <v>176</v>
      </c>
      <c r="F112" s="42"/>
      <c r="G112" s="42"/>
      <c r="H112" s="66">
        <f>H113</f>
        <v>12.600000000000023</v>
      </c>
      <c r="I112" s="148"/>
      <c r="J112"/>
      <c r="K112"/>
      <c r="L112"/>
    </row>
    <row r="113" spans="1:12" s="118" customFormat="1" ht="12.75">
      <c r="A113" s="16" t="s">
        <v>28</v>
      </c>
      <c r="B113" s="34" t="s">
        <v>110</v>
      </c>
      <c r="C113" s="22">
        <v>966</v>
      </c>
      <c r="D113" s="16" t="s">
        <v>85</v>
      </c>
      <c r="E113" s="61" t="s">
        <v>176</v>
      </c>
      <c r="F113" s="22">
        <v>800</v>
      </c>
      <c r="G113" s="22"/>
      <c r="H113" s="25">
        <f>H114</f>
        <v>12.600000000000023</v>
      </c>
      <c r="I113" s="148"/>
      <c r="J113"/>
      <c r="K113"/>
      <c r="L113"/>
    </row>
    <row r="114" spans="1:12" s="118" customFormat="1" ht="12.75" customHeight="1" thickBot="1">
      <c r="A114" s="17"/>
      <c r="B114" s="5" t="s">
        <v>29</v>
      </c>
      <c r="C114" s="23">
        <v>966</v>
      </c>
      <c r="D114" s="17" t="s">
        <v>85</v>
      </c>
      <c r="E114" s="1" t="s">
        <v>176</v>
      </c>
      <c r="F114" s="23">
        <v>870</v>
      </c>
      <c r="G114" s="23"/>
      <c r="H114" s="26">
        <f>H115-277.4</f>
        <v>12.600000000000023</v>
      </c>
      <c r="I114" s="148"/>
      <c r="J114" t="s">
        <v>260</v>
      </c>
      <c r="K114"/>
      <c r="L114"/>
    </row>
    <row r="115" spans="1:12" s="118" customFormat="1" ht="13.5" hidden="1" thickBot="1">
      <c r="A115" s="116"/>
      <c r="B115" s="121" t="s">
        <v>206</v>
      </c>
      <c r="C115" s="27">
        <v>966</v>
      </c>
      <c r="D115" s="17" t="s">
        <v>85</v>
      </c>
      <c r="E115" s="109" t="s">
        <v>176</v>
      </c>
      <c r="F115" s="23">
        <v>870</v>
      </c>
      <c r="G115" s="45">
        <v>290</v>
      </c>
      <c r="H115" s="117">
        <f>100+190</f>
        <v>290</v>
      </c>
      <c r="I115" s="148"/>
      <c r="J115"/>
      <c r="K115"/>
      <c r="L115"/>
    </row>
    <row r="116" spans="1:12" s="118" customFormat="1" ht="13.5" thickBot="1">
      <c r="A116" s="73" t="s">
        <v>30</v>
      </c>
      <c r="B116" s="74" t="s">
        <v>13</v>
      </c>
      <c r="C116" s="75">
        <v>966</v>
      </c>
      <c r="D116" s="76" t="s">
        <v>83</v>
      </c>
      <c r="E116" s="76"/>
      <c r="F116" s="75"/>
      <c r="G116" s="75"/>
      <c r="H116" s="77">
        <f>H117+H122+H127+H132+H138+H143+H148+H153+H158+H163</f>
        <v>2691.3999999999996</v>
      </c>
      <c r="I116" s="148"/>
      <c r="J116"/>
      <c r="K116"/>
      <c r="L116"/>
    </row>
    <row r="117" spans="1:12" s="118" customFormat="1" ht="30.75" customHeight="1" thickBot="1">
      <c r="A117" s="40" t="s">
        <v>31</v>
      </c>
      <c r="B117" s="41" t="s">
        <v>117</v>
      </c>
      <c r="C117" s="42">
        <v>966</v>
      </c>
      <c r="D117" s="43" t="s">
        <v>83</v>
      </c>
      <c r="E117" s="43" t="s">
        <v>177</v>
      </c>
      <c r="F117" s="42"/>
      <c r="G117" s="42"/>
      <c r="H117" s="66">
        <f>H118</f>
        <v>0</v>
      </c>
      <c r="I117" s="148"/>
      <c r="J117"/>
      <c r="K117"/>
      <c r="L117"/>
    </row>
    <row r="118" spans="1:12" s="118" customFormat="1" ht="20.25">
      <c r="A118" s="16" t="s">
        <v>32</v>
      </c>
      <c r="B118" s="33" t="s">
        <v>24</v>
      </c>
      <c r="C118" s="22">
        <v>966</v>
      </c>
      <c r="D118" s="16" t="s">
        <v>83</v>
      </c>
      <c r="E118" s="61" t="s">
        <v>177</v>
      </c>
      <c r="F118" s="22">
        <v>200</v>
      </c>
      <c r="G118" s="22"/>
      <c r="H118" s="25">
        <f>H119</f>
        <v>0</v>
      </c>
      <c r="I118" s="148"/>
      <c r="J118"/>
      <c r="K118"/>
      <c r="L118"/>
    </row>
    <row r="119" spans="1:12" s="118" customFormat="1" ht="20.25">
      <c r="A119" s="16"/>
      <c r="B119" s="5" t="s">
        <v>109</v>
      </c>
      <c r="C119" s="22">
        <v>966</v>
      </c>
      <c r="D119" s="16" t="s">
        <v>83</v>
      </c>
      <c r="E119" s="1" t="s">
        <v>177</v>
      </c>
      <c r="F119" s="22">
        <v>240</v>
      </c>
      <c r="G119" s="22"/>
      <c r="H119" s="25">
        <f>H120</f>
        <v>0</v>
      </c>
      <c r="I119" s="148"/>
      <c r="J119"/>
      <c r="K119"/>
      <c r="L119"/>
    </row>
    <row r="120" spans="1:13" s="118" customFormat="1" ht="21" thickBot="1">
      <c r="A120" s="16"/>
      <c r="B120" s="35" t="s">
        <v>202</v>
      </c>
      <c r="C120" s="22">
        <v>966</v>
      </c>
      <c r="D120" s="16" t="s">
        <v>83</v>
      </c>
      <c r="E120" s="1" t="s">
        <v>177</v>
      </c>
      <c r="F120" s="22">
        <v>244</v>
      </c>
      <c r="G120" s="22"/>
      <c r="H120" s="25">
        <f>H121-100</f>
        <v>0</v>
      </c>
      <c r="I120" s="148"/>
      <c r="J120"/>
      <c r="K120"/>
      <c r="L120"/>
      <c r="M120" s="118">
        <v>-100</v>
      </c>
    </row>
    <row r="121" spans="1:8" ht="13.5" hidden="1" thickBot="1">
      <c r="A121" s="46"/>
      <c r="B121" s="6" t="s">
        <v>211</v>
      </c>
      <c r="C121" s="45">
        <v>966</v>
      </c>
      <c r="D121" s="46" t="s">
        <v>83</v>
      </c>
      <c r="E121" s="62" t="s">
        <v>177</v>
      </c>
      <c r="F121" s="45">
        <v>244</v>
      </c>
      <c r="G121" s="129">
        <v>226</v>
      </c>
      <c r="H121" s="130">
        <v>100</v>
      </c>
    </row>
    <row r="122" spans="1:8" ht="51" thickBot="1">
      <c r="A122" s="40" t="s">
        <v>33</v>
      </c>
      <c r="B122" s="41" t="s">
        <v>123</v>
      </c>
      <c r="C122" s="42">
        <v>966</v>
      </c>
      <c r="D122" s="43" t="s">
        <v>83</v>
      </c>
      <c r="E122" s="43" t="s">
        <v>178</v>
      </c>
      <c r="F122" s="42"/>
      <c r="G122" s="42"/>
      <c r="H122" s="66">
        <f>H123</f>
        <v>104.7</v>
      </c>
    </row>
    <row r="123" spans="1:8" ht="20.25">
      <c r="A123" s="16" t="s">
        <v>34</v>
      </c>
      <c r="B123" s="47" t="s">
        <v>24</v>
      </c>
      <c r="C123" s="29">
        <v>966</v>
      </c>
      <c r="D123" s="9" t="s">
        <v>83</v>
      </c>
      <c r="E123" s="62" t="s">
        <v>178</v>
      </c>
      <c r="F123" s="29">
        <v>200</v>
      </c>
      <c r="G123" s="29"/>
      <c r="H123" s="25">
        <f>H124</f>
        <v>104.7</v>
      </c>
    </row>
    <row r="124" spans="1:8" ht="20.25">
      <c r="A124" s="16"/>
      <c r="B124" s="5" t="s">
        <v>109</v>
      </c>
      <c r="C124" s="29">
        <v>966</v>
      </c>
      <c r="D124" s="9" t="s">
        <v>83</v>
      </c>
      <c r="E124" s="1" t="s">
        <v>178</v>
      </c>
      <c r="F124" s="29">
        <v>240</v>
      </c>
      <c r="G124" s="29"/>
      <c r="H124" s="25">
        <f>H125</f>
        <v>104.7</v>
      </c>
    </row>
    <row r="125" spans="1:13" ht="21" thickBot="1">
      <c r="A125" s="16"/>
      <c r="B125" s="35" t="s">
        <v>202</v>
      </c>
      <c r="C125" s="29">
        <v>966</v>
      </c>
      <c r="D125" s="9" t="s">
        <v>83</v>
      </c>
      <c r="E125" s="1" t="s">
        <v>178</v>
      </c>
      <c r="F125" s="29">
        <v>244</v>
      </c>
      <c r="G125" s="29"/>
      <c r="H125" s="25">
        <f>H126+100-1.3</f>
        <v>104.7</v>
      </c>
      <c r="J125">
        <v>100</v>
      </c>
      <c r="M125">
        <v>-1.3</v>
      </c>
    </row>
    <row r="126" spans="1:8" ht="13.5" hidden="1" thickBot="1">
      <c r="A126" s="16"/>
      <c r="B126" s="5" t="s">
        <v>211</v>
      </c>
      <c r="C126" s="29">
        <v>966</v>
      </c>
      <c r="D126" s="9" t="s">
        <v>83</v>
      </c>
      <c r="E126" s="109" t="s">
        <v>178</v>
      </c>
      <c r="F126" s="29">
        <v>244</v>
      </c>
      <c r="G126" s="128">
        <v>226</v>
      </c>
      <c r="H126" s="122">
        <v>6</v>
      </c>
    </row>
    <row r="127" spans="1:8" ht="30.75" thickBot="1">
      <c r="A127" s="40" t="s">
        <v>35</v>
      </c>
      <c r="B127" s="41" t="s">
        <v>122</v>
      </c>
      <c r="C127" s="42">
        <v>966</v>
      </c>
      <c r="D127" s="43" t="s">
        <v>83</v>
      </c>
      <c r="E127" s="43" t="s">
        <v>179</v>
      </c>
      <c r="F127" s="42"/>
      <c r="G127" s="42"/>
      <c r="H127" s="66">
        <f>H128</f>
        <v>18.5</v>
      </c>
    </row>
    <row r="128" spans="1:8" ht="20.25">
      <c r="A128" s="16" t="s">
        <v>36</v>
      </c>
      <c r="B128" s="33" t="s">
        <v>24</v>
      </c>
      <c r="C128" s="22">
        <v>966</v>
      </c>
      <c r="D128" s="16" t="s">
        <v>83</v>
      </c>
      <c r="E128" s="9" t="s">
        <v>179</v>
      </c>
      <c r="F128" s="22">
        <v>200</v>
      </c>
      <c r="G128" s="22"/>
      <c r="H128" s="25">
        <f>H129</f>
        <v>18.5</v>
      </c>
    </row>
    <row r="129" spans="1:8" ht="20.25">
      <c r="A129" s="16"/>
      <c r="B129" s="5" t="s">
        <v>109</v>
      </c>
      <c r="C129" s="22">
        <v>966</v>
      </c>
      <c r="D129" s="16" t="s">
        <v>83</v>
      </c>
      <c r="E129" s="9" t="s">
        <v>179</v>
      </c>
      <c r="F129" s="22">
        <v>240</v>
      </c>
      <c r="G129" s="22"/>
      <c r="H129" s="25">
        <f>H130</f>
        <v>18.5</v>
      </c>
    </row>
    <row r="130" spans="1:10" ht="21" thickBot="1">
      <c r="A130" s="16"/>
      <c r="B130" s="5" t="s">
        <v>202</v>
      </c>
      <c r="C130" s="29">
        <v>966</v>
      </c>
      <c r="D130" s="9" t="s">
        <v>83</v>
      </c>
      <c r="E130" s="9" t="s">
        <v>179</v>
      </c>
      <c r="F130" s="29">
        <v>244</v>
      </c>
      <c r="G130" s="128"/>
      <c r="H130" s="25">
        <f>H131-500</f>
        <v>18.5</v>
      </c>
      <c r="J130">
        <v>-500</v>
      </c>
    </row>
    <row r="131" spans="1:8" ht="13.5" hidden="1" thickBot="1">
      <c r="A131" s="16"/>
      <c r="B131" s="5" t="s">
        <v>206</v>
      </c>
      <c r="C131" s="22">
        <v>966</v>
      </c>
      <c r="D131" s="16" t="s">
        <v>83</v>
      </c>
      <c r="E131" s="9" t="s">
        <v>179</v>
      </c>
      <c r="F131" s="22">
        <v>244</v>
      </c>
      <c r="G131" s="22">
        <v>290</v>
      </c>
      <c r="H131" s="25">
        <f>140+378.5</f>
        <v>518.5</v>
      </c>
    </row>
    <row r="132" spans="1:8" ht="21" thickBot="1">
      <c r="A132" s="40" t="s">
        <v>37</v>
      </c>
      <c r="B132" s="41" t="s">
        <v>116</v>
      </c>
      <c r="C132" s="42">
        <v>966</v>
      </c>
      <c r="D132" s="43" t="s">
        <v>83</v>
      </c>
      <c r="E132" s="43" t="s">
        <v>195</v>
      </c>
      <c r="F132" s="42"/>
      <c r="G132" s="42"/>
      <c r="H132" s="66">
        <f>H133</f>
        <v>651.8</v>
      </c>
    </row>
    <row r="133" spans="1:8" ht="20.25">
      <c r="A133" s="16" t="s">
        <v>38</v>
      </c>
      <c r="B133" s="33" t="s">
        <v>24</v>
      </c>
      <c r="C133" s="22">
        <v>966</v>
      </c>
      <c r="D133" s="16" t="s">
        <v>83</v>
      </c>
      <c r="E133" s="9" t="s">
        <v>195</v>
      </c>
      <c r="F133" s="22">
        <v>200</v>
      </c>
      <c r="G133" s="22"/>
      <c r="H133" s="25">
        <f>H134</f>
        <v>651.8</v>
      </c>
    </row>
    <row r="134" spans="1:8" ht="20.25">
      <c r="A134" s="16"/>
      <c r="B134" s="5" t="s">
        <v>109</v>
      </c>
      <c r="C134" s="22">
        <v>966</v>
      </c>
      <c r="D134" s="16" t="s">
        <v>83</v>
      </c>
      <c r="E134" s="9" t="s">
        <v>195</v>
      </c>
      <c r="F134" s="22">
        <v>240</v>
      </c>
      <c r="G134" s="22"/>
      <c r="H134" s="25">
        <f>H135</f>
        <v>651.8</v>
      </c>
    </row>
    <row r="135" spans="1:10" ht="21" thickBot="1">
      <c r="A135" s="16"/>
      <c r="B135" s="5" t="s">
        <v>202</v>
      </c>
      <c r="C135" s="22">
        <v>966</v>
      </c>
      <c r="D135" s="16" t="s">
        <v>83</v>
      </c>
      <c r="E135" s="9" t="s">
        <v>195</v>
      </c>
      <c r="F135" s="22">
        <v>244</v>
      </c>
      <c r="G135" s="22"/>
      <c r="H135" s="25">
        <f>SUM(H136:H137)-618.2</f>
        <v>651.8</v>
      </c>
      <c r="J135">
        <v>-618.2</v>
      </c>
    </row>
    <row r="136" spans="1:8" ht="12.75" hidden="1">
      <c r="A136" s="16"/>
      <c r="B136" s="5" t="s">
        <v>211</v>
      </c>
      <c r="C136" s="22"/>
      <c r="D136" s="16" t="s">
        <v>83</v>
      </c>
      <c r="E136" s="9" t="s">
        <v>195</v>
      </c>
      <c r="F136" s="22">
        <v>244</v>
      </c>
      <c r="G136" s="22">
        <v>226</v>
      </c>
      <c r="H136" s="25">
        <v>270</v>
      </c>
    </row>
    <row r="137" spans="1:8" ht="13.5" hidden="1" thickBot="1">
      <c r="A137" s="16"/>
      <c r="B137" s="5" t="s">
        <v>221</v>
      </c>
      <c r="C137" s="22">
        <v>967</v>
      </c>
      <c r="D137" s="16" t="s">
        <v>83</v>
      </c>
      <c r="E137" s="9" t="s">
        <v>195</v>
      </c>
      <c r="F137" s="22">
        <v>244</v>
      </c>
      <c r="G137" s="22">
        <v>310</v>
      </c>
      <c r="H137" s="25">
        <v>1000</v>
      </c>
    </row>
    <row r="138" spans="1:12" s="118" customFormat="1" ht="51" thickBot="1">
      <c r="A138" s="40" t="s">
        <v>39</v>
      </c>
      <c r="B138" s="41" t="s">
        <v>121</v>
      </c>
      <c r="C138" s="42">
        <v>966</v>
      </c>
      <c r="D138" s="43" t="s">
        <v>83</v>
      </c>
      <c r="E138" s="43" t="s">
        <v>180</v>
      </c>
      <c r="F138" s="42"/>
      <c r="G138" s="42"/>
      <c r="H138" s="66">
        <f>H139</f>
        <v>104.3</v>
      </c>
      <c r="I138" s="148"/>
      <c r="J138"/>
      <c r="K138"/>
      <c r="L138"/>
    </row>
    <row r="139" spans="1:12" s="118" customFormat="1" ht="20.25">
      <c r="A139" s="16" t="s">
        <v>98</v>
      </c>
      <c r="B139" s="33" t="s">
        <v>24</v>
      </c>
      <c r="C139" s="22">
        <v>966</v>
      </c>
      <c r="D139" s="16" t="s">
        <v>83</v>
      </c>
      <c r="E139" s="9" t="s">
        <v>180</v>
      </c>
      <c r="F139" s="22">
        <v>200</v>
      </c>
      <c r="G139" s="22"/>
      <c r="H139" s="25">
        <f>H140</f>
        <v>104.3</v>
      </c>
      <c r="I139" s="148"/>
      <c r="J139"/>
      <c r="K139"/>
      <c r="L139"/>
    </row>
    <row r="140" spans="1:12" s="118" customFormat="1" ht="20.25">
      <c r="A140" s="16"/>
      <c r="B140" s="5" t="s">
        <v>109</v>
      </c>
      <c r="C140" s="22">
        <v>966</v>
      </c>
      <c r="D140" s="16" t="s">
        <v>83</v>
      </c>
      <c r="E140" s="9" t="s">
        <v>180</v>
      </c>
      <c r="F140" s="22">
        <v>240</v>
      </c>
      <c r="G140" s="22"/>
      <c r="H140" s="26">
        <f>H141</f>
        <v>104.3</v>
      </c>
      <c r="I140" s="148"/>
      <c r="J140"/>
      <c r="K140"/>
      <c r="L140"/>
    </row>
    <row r="141" spans="1:13" s="118" customFormat="1" ht="21" thickBot="1">
      <c r="A141" s="16"/>
      <c r="B141" s="35" t="s">
        <v>202</v>
      </c>
      <c r="C141" s="22">
        <v>966</v>
      </c>
      <c r="D141" s="16" t="s">
        <v>83</v>
      </c>
      <c r="E141" s="9" t="s">
        <v>180</v>
      </c>
      <c r="F141" s="22">
        <v>244</v>
      </c>
      <c r="G141" s="22"/>
      <c r="H141" s="26">
        <f>H142+100-1.2</f>
        <v>104.3</v>
      </c>
      <c r="I141" s="148"/>
      <c r="J141">
        <v>100</v>
      </c>
      <c r="K141"/>
      <c r="L141"/>
      <c r="M141" s="118">
        <v>-1.2</v>
      </c>
    </row>
    <row r="142" spans="1:12" s="118" customFormat="1" ht="13.5" hidden="1" thickBot="1">
      <c r="A142" s="16"/>
      <c r="B142" s="5" t="s">
        <v>211</v>
      </c>
      <c r="C142" s="22">
        <v>966</v>
      </c>
      <c r="D142" s="16" t="s">
        <v>83</v>
      </c>
      <c r="E142" s="9" t="s">
        <v>180</v>
      </c>
      <c r="F142" s="22">
        <v>244</v>
      </c>
      <c r="G142" s="127">
        <v>226</v>
      </c>
      <c r="H142" s="122">
        <v>5.5</v>
      </c>
      <c r="I142" s="148"/>
      <c r="J142"/>
      <c r="K142"/>
      <c r="L142"/>
    </row>
    <row r="143" spans="1:12" s="118" customFormat="1" ht="30.75" thickBot="1">
      <c r="A143" s="40" t="s">
        <v>40</v>
      </c>
      <c r="B143" s="41" t="s">
        <v>120</v>
      </c>
      <c r="C143" s="42">
        <v>966</v>
      </c>
      <c r="D143" s="43" t="s">
        <v>83</v>
      </c>
      <c r="E143" s="43" t="s">
        <v>233</v>
      </c>
      <c r="F143" s="42"/>
      <c r="G143" s="42"/>
      <c r="H143" s="66">
        <f>H144</f>
        <v>4.2</v>
      </c>
      <c r="I143" s="148"/>
      <c r="J143"/>
      <c r="K143"/>
      <c r="L143"/>
    </row>
    <row r="144" spans="1:12" s="118" customFormat="1" ht="20.25">
      <c r="A144" s="16" t="s">
        <v>99</v>
      </c>
      <c r="B144" s="33" t="s">
        <v>24</v>
      </c>
      <c r="C144" s="22">
        <v>966</v>
      </c>
      <c r="D144" s="16" t="s">
        <v>83</v>
      </c>
      <c r="E144" s="9" t="s">
        <v>233</v>
      </c>
      <c r="F144" s="22">
        <v>200</v>
      </c>
      <c r="G144" s="22"/>
      <c r="H144" s="25">
        <f>H145</f>
        <v>4.2</v>
      </c>
      <c r="I144" s="148"/>
      <c r="J144"/>
      <c r="K144"/>
      <c r="L144"/>
    </row>
    <row r="145" spans="1:12" s="118" customFormat="1" ht="20.25">
      <c r="A145" s="16"/>
      <c r="B145" s="5" t="s">
        <v>109</v>
      </c>
      <c r="C145" s="22">
        <v>966</v>
      </c>
      <c r="D145" s="16" t="s">
        <v>83</v>
      </c>
      <c r="E145" s="9" t="s">
        <v>233</v>
      </c>
      <c r="F145" s="22">
        <v>240</v>
      </c>
      <c r="G145" s="22"/>
      <c r="H145" s="26">
        <f>H146</f>
        <v>4.2</v>
      </c>
      <c r="I145" s="148"/>
      <c r="J145"/>
      <c r="K145"/>
      <c r="L145"/>
    </row>
    <row r="146" spans="1:13" s="118" customFormat="1" ht="21" thickBot="1">
      <c r="A146" s="16"/>
      <c r="B146" s="35" t="s">
        <v>202</v>
      </c>
      <c r="C146" s="22">
        <v>966</v>
      </c>
      <c r="D146" s="16" t="s">
        <v>83</v>
      </c>
      <c r="E146" s="9" t="s">
        <v>233</v>
      </c>
      <c r="F146" s="22">
        <v>244</v>
      </c>
      <c r="G146" s="22"/>
      <c r="H146" s="26">
        <f>H147-1.3</f>
        <v>4.2</v>
      </c>
      <c r="I146" s="148"/>
      <c r="J146"/>
      <c r="K146"/>
      <c r="L146"/>
      <c r="M146" s="118">
        <v>-1.3</v>
      </c>
    </row>
    <row r="147" spans="1:12" s="118" customFormat="1" ht="13.5" hidden="1" thickBot="1">
      <c r="A147" s="16"/>
      <c r="B147" s="5" t="s">
        <v>211</v>
      </c>
      <c r="C147" s="22">
        <v>966</v>
      </c>
      <c r="D147" s="16" t="s">
        <v>83</v>
      </c>
      <c r="E147" s="9" t="s">
        <v>233</v>
      </c>
      <c r="F147" s="22">
        <v>244</v>
      </c>
      <c r="G147" s="127">
        <v>226</v>
      </c>
      <c r="H147" s="122">
        <v>5.5</v>
      </c>
      <c r="I147" s="148"/>
      <c r="J147"/>
      <c r="K147"/>
      <c r="L147"/>
    </row>
    <row r="148" spans="1:12" s="118" customFormat="1" ht="60.75">
      <c r="A148" s="68" t="s">
        <v>41</v>
      </c>
      <c r="B148" s="69" t="s">
        <v>119</v>
      </c>
      <c r="C148" s="70">
        <v>966</v>
      </c>
      <c r="D148" s="71" t="s">
        <v>83</v>
      </c>
      <c r="E148" s="71" t="s">
        <v>181</v>
      </c>
      <c r="F148" s="70"/>
      <c r="G148" s="70"/>
      <c r="H148" s="72">
        <f>H149</f>
        <v>104.3</v>
      </c>
      <c r="I148" s="148"/>
      <c r="J148"/>
      <c r="K148"/>
      <c r="L148"/>
    </row>
    <row r="149" spans="1:12" s="118" customFormat="1" ht="20.25">
      <c r="A149" s="17" t="s">
        <v>42</v>
      </c>
      <c r="B149" s="35" t="s">
        <v>24</v>
      </c>
      <c r="C149" s="23">
        <v>966</v>
      </c>
      <c r="D149" s="17" t="s">
        <v>83</v>
      </c>
      <c r="E149" s="1" t="s">
        <v>181</v>
      </c>
      <c r="F149" s="23">
        <v>200</v>
      </c>
      <c r="G149" s="23"/>
      <c r="H149" s="26">
        <f>H150</f>
        <v>104.3</v>
      </c>
      <c r="I149" s="148"/>
      <c r="J149"/>
      <c r="K149"/>
      <c r="L149"/>
    </row>
    <row r="150" spans="1:12" s="118" customFormat="1" ht="20.25">
      <c r="A150" s="17"/>
      <c r="B150" s="5" t="s">
        <v>109</v>
      </c>
      <c r="C150" s="23">
        <v>966</v>
      </c>
      <c r="D150" s="17" t="s">
        <v>83</v>
      </c>
      <c r="E150" s="1" t="s">
        <v>181</v>
      </c>
      <c r="F150" s="23">
        <v>240</v>
      </c>
      <c r="G150" s="23"/>
      <c r="H150" s="26">
        <f>H151</f>
        <v>104.3</v>
      </c>
      <c r="I150" s="148"/>
      <c r="J150"/>
      <c r="K150"/>
      <c r="L150"/>
    </row>
    <row r="151" spans="1:13" s="118" customFormat="1" ht="21" thickBot="1">
      <c r="A151" s="17"/>
      <c r="B151" s="35" t="s">
        <v>202</v>
      </c>
      <c r="C151" s="23">
        <v>966</v>
      </c>
      <c r="D151" s="17" t="s">
        <v>83</v>
      </c>
      <c r="E151" s="1" t="s">
        <v>181</v>
      </c>
      <c r="F151" s="23">
        <v>244</v>
      </c>
      <c r="G151" s="23"/>
      <c r="H151" s="26">
        <f>H152+100-1.2</f>
        <v>104.3</v>
      </c>
      <c r="I151" s="148"/>
      <c r="J151">
        <v>100</v>
      </c>
      <c r="K151"/>
      <c r="L151"/>
      <c r="M151" s="118">
        <v>-1.2</v>
      </c>
    </row>
    <row r="152" spans="1:12" s="118" customFormat="1" ht="13.5" hidden="1" thickBot="1">
      <c r="A152" s="16"/>
      <c r="B152" s="5" t="s">
        <v>211</v>
      </c>
      <c r="C152" s="22">
        <v>966</v>
      </c>
      <c r="D152" s="16" t="s">
        <v>83</v>
      </c>
      <c r="E152" s="9" t="s">
        <v>181</v>
      </c>
      <c r="F152" s="22">
        <v>244</v>
      </c>
      <c r="G152" s="127">
        <v>226</v>
      </c>
      <c r="H152" s="122">
        <v>5.5</v>
      </c>
      <c r="I152" s="148"/>
      <c r="J152"/>
      <c r="K152"/>
      <c r="L152"/>
    </row>
    <row r="153" spans="1:12" s="118" customFormat="1" ht="21" thickBot="1">
      <c r="A153" s="40" t="s">
        <v>102</v>
      </c>
      <c r="B153" s="41" t="s">
        <v>118</v>
      </c>
      <c r="C153" s="42">
        <v>966</v>
      </c>
      <c r="D153" s="43" t="s">
        <v>83</v>
      </c>
      <c r="E153" s="43" t="s">
        <v>182</v>
      </c>
      <c r="F153" s="42"/>
      <c r="G153" s="42"/>
      <c r="H153" s="66">
        <f>H154</f>
        <v>198</v>
      </c>
      <c r="I153" s="148"/>
      <c r="J153"/>
      <c r="K153"/>
      <c r="L153"/>
    </row>
    <row r="154" spans="1:12" s="118" customFormat="1" ht="20.25">
      <c r="A154" s="16" t="s">
        <v>112</v>
      </c>
      <c r="B154" s="33" t="s">
        <v>24</v>
      </c>
      <c r="C154" s="22">
        <v>966</v>
      </c>
      <c r="D154" s="16" t="s">
        <v>83</v>
      </c>
      <c r="E154" s="9" t="s">
        <v>182</v>
      </c>
      <c r="F154" s="22">
        <v>200</v>
      </c>
      <c r="G154" s="22"/>
      <c r="H154" s="25">
        <f>H155</f>
        <v>198</v>
      </c>
      <c r="I154" s="148"/>
      <c r="J154"/>
      <c r="K154"/>
      <c r="L154"/>
    </row>
    <row r="155" spans="1:12" s="118" customFormat="1" ht="20.25">
      <c r="A155" s="16"/>
      <c r="B155" s="5" t="s">
        <v>109</v>
      </c>
      <c r="C155" s="22">
        <v>966</v>
      </c>
      <c r="D155" s="16" t="s">
        <v>83</v>
      </c>
      <c r="E155" s="9" t="s">
        <v>182</v>
      </c>
      <c r="F155" s="22">
        <v>240</v>
      </c>
      <c r="G155" s="22"/>
      <c r="H155" s="25">
        <f>H156</f>
        <v>198</v>
      </c>
      <c r="I155" s="148"/>
      <c r="J155"/>
      <c r="K155"/>
      <c r="L155"/>
    </row>
    <row r="156" spans="1:13" s="118" customFormat="1" ht="21" thickBot="1">
      <c r="A156" s="16"/>
      <c r="B156" s="35" t="s">
        <v>202</v>
      </c>
      <c r="C156" s="22">
        <v>966</v>
      </c>
      <c r="D156" s="16" t="s">
        <v>83</v>
      </c>
      <c r="E156" s="9" t="s">
        <v>182</v>
      </c>
      <c r="F156" s="22">
        <v>244</v>
      </c>
      <c r="G156" s="22"/>
      <c r="H156" s="25">
        <f>H157-22</f>
        <v>198</v>
      </c>
      <c r="I156" s="148"/>
      <c r="J156"/>
      <c r="K156"/>
      <c r="L156"/>
      <c r="M156" s="118">
        <v>-22</v>
      </c>
    </row>
    <row r="157" spans="1:12" s="118" customFormat="1" ht="13.5" hidden="1" thickBot="1">
      <c r="A157" s="16"/>
      <c r="B157" s="5" t="s">
        <v>211</v>
      </c>
      <c r="C157" s="22">
        <v>966</v>
      </c>
      <c r="D157" s="16" t="s">
        <v>83</v>
      </c>
      <c r="E157" s="9" t="s">
        <v>182</v>
      </c>
      <c r="F157" s="22">
        <v>244</v>
      </c>
      <c r="G157" s="127">
        <v>226</v>
      </c>
      <c r="H157" s="122">
        <v>220</v>
      </c>
      <c r="I157" s="148"/>
      <c r="J157"/>
      <c r="K157"/>
      <c r="L157"/>
    </row>
    <row r="158" spans="1:12" s="118" customFormat="1" ht="30.75" thickBot="1">
      <c r="A158" s="40" t="s">
        <v>134</v>
      </c>
      <c r="B158" s="41" t="s">
        <v>168</v>
      </c>
      <c r="C158" s="42">
        <v>966</v>
      </c>
      <c r="D158" s="43" t="s">
        <v>83</v>
      </c>
      <c r="E158" s="43" t="s">
        <v>183</v>
      </c>
      <c r="F158" s="42"/>
      <c r="G158" s="42"/>
      <c r="H158" s="66">
        <f>H159</f>
        <v>19.3</v>
      </c>
      <c r="I158" s="148"/>
      <c r="J158"/>
      <c r="K158"/>
      <c r="L158"/>
    </row>
    <row r="159" spans="1:12" s="118" customFormat="1" ht="39" customHeight="1">
      <c r="A159" s="46" t="s">
        <v>135</v>
      </c>
      <c r="B159" s="44" t="s">
        <v>24</v>
      </c>
      <c r="C159" s="45">
        <v>966</v>
      </c>
      <c r="D159" s="46" t="s">
        <v>83</v>
      </c>
      <c r="E159" s="62" t="s">
        <v>183</v>
      </c>
      <c r="F159" s="45">
        <v>200</v>
      </c>
      <c r="G159" s="45"/>
      <c r="H159" s="55">
        <f>H160</f>
        <v>19.3</v>
      </c>
      <c r="I159" s="148"/>
      <c r="J159"/>
      <c r="K159"/>
      <c r="L159"/>
    </row>
    <row r="160" spans="1:12" s="118" customFormat="1" ht="20.25">
      <c r="A160" s="111"/>
      <c r="B160" s="5" t="s">
        <v>109</v>
      </c>
      <c r="C160" s="113">
        <v>966</v>
      </c>
      <c r="D160" s="111" t="s">
        <v>83</v>
      </c>
      <c r="E160" s="1" t="s">
        <v>183</v>
      </c>
      <c r="F160" s="113">
        <v>240</v>
      </c>
      <c r="G160" s="113"/>
      <c r="H160" s="26">
        <f>H161</f>
        <v>19.3</v>
      </c>
      <c r="I160" s="148"/>
      <c r="J160"/>
      <c r="K160"/>
      <c r="L160"/>
    </row>
    <row r="161" spans="1:13" s="118" customFormat="1" ht="20.25">
      <c r="A161" s="111"/>
      <c r="B161" s="35" t="s">
        <v>202</v>
      </c>
      <c r="C161" s="113">
        <v>966</v>
      </c>
      <c r="D161" s="111" t="s">
        <v>83</v>
      </c>
      <c r="E161" s="1" t="s">
        <v>183</v>
      </c>
      <c r="F161" s="113">
        <v>244</v>
      </c>
      <c r="G161" s="113"/>
      <c r="H161" s="26">
        <f>H162-5.7</f>
        <v>19.3</v>
      </c>
      <c r="I161" s="148"/>
      <c r="J161"/>
      <c r="K161"/>
      <c r="L161"/>
      <c r="M161" s="118">
        <v>-5.7</v>
      </c>
    </row>
    <row r="162" spans="1:12" s="118" customFormat="1" ht="12.75">
      <c r="A162" s="16"/>
      <c r="B162" s="5" t="s">
        <v>211</v>
      </c>
      <c r="C162" s="22">
        <v>966</v>
      </c>
      <c r="D162" s="16" t="s">
        <v>83</v>
      </c>
      <c r="E162" s="9" t="s">
        <v>183</v>
      </c>
      <c r="F162" s="22">
        <v>244</v>
      </c>
      <c r="G162" s="127">
        <v>226</v>
      </c>
      <c r="H162" s="25">
        <v>25</v>
      </c>
      <c r="I162" s="148"/>
      <c r="J162"/>
      <c r="K162"/>
      <c r="L162"/>
    </row>
    <row r="163" spans="1:12" s="118" customFormat="1" ht="20.25">
      <c r="A163" s="91" t="s">
        <v>270</v>
      </c>
      <c r="B163" s="92" t="s">
        <v>268</v>
      </c>
      <c r="C163" s="93"/>
      <c r="D163" s="91" t="s">
        <v>83</v>
      </c>
      <c r="E163" s="91" t="s">
        <v>258</v>
      </c>
      <c r="F163" s="93"/>
      <c r="G163" s="165"/>
      <c r="H163" s="94">
        <f>H164</f>
        <v>1486.3</v>
      </c>
      <c r="I163" s="148"/>
      <c r="J163"/>
      <c r="K163"/>
      <c r="L163"/>
    </row>
    <row r="164" spans="1:12" s="118" customFormat="1" ht="40.5">
      <c r="A164" s="17" t="s">
        <v>269</v>
      </c>
      <c r="B164" s="5" t="s">
        <v>106</v>
      </c>
      <c r="C164" s="23"/>
      <c r="D164" s="17" t="s">
        <v>83</v>
      </c>
      <c r="E164" s="1" t="s">
        <v>258</v>
      </c>
      <c r="F164" s="23">
        <v>100</v>
      </c>
      <c r="G164" s="23"/>
      <c r="H164" s="26">
        <f>H165</f>
        <v>1486.3</v>
      </c>
      <c r="I164" s="148"/>
      <c r="J164"/>
      <c r="K164"/>
      <c r="L164"/>
    </row>
    <row r="165" spans="1:12" s="118" customFormat="1" ht="20.25">
      <c r="A165" s="17"/>
      <c r="B165" s="5" t="s">
        <v>261</v>
      </c>
      <c r="C165" s="23"/>
      <c r="D165" s="17" t="s">
        <v>83</v>
      </c>
      <c r="E165" s="1" t="s">
        <v>258</v>
      </c>
      <c r="F165" s="23">
        <v>110</v>
      </c>
      <c r="G165" s="23"/>
      <c r="H165" s="26">
        <f>H166+H167</f>
        <v>1486.3</v>
      </c>
      <c r="I165" s="148"/>
      <c r="J165"/>
      <c r="K165"/>
      <c r="L165"/>
    </row>
    <row r="166" spans="1:12" s="118" customFormat="1" ht="20.25">
      <c r="A166" s="17"/>
      <c r="B166" s="5" t="s">
        <v>257</v>
      </c>
      <c r="C166" s="23"/>
      <c r="D166" s="17" t="s">
        <v>83</v>
      </c>
      <c r="E166" s="1" t="s">
        <v>258</v>
      </c>
      <c r="F166" s="23">
        <v>111</v>
      </c>
      <c r="G166" s="23"/>
      <c r="H166" s="26">
        <v>1143.3</v>
      </c>
      <c r="I166" s="148"/>
      <c r="J166"/>
      <c r="K166"/>
      <c r="L166"/>
    </row>
    <row r="167" spans="1:12" s="118" customFormat="1" ht="40.5">
      <c r="A167" s="17"/>
      <c r="B167" s="5" t="s">
        <v>262</v>
      </c>
      <c r="C167" s="23"/>
      <c r="D167" s="17" t="s">
        <v>83</v>
      </c>
      <c r="E167" s="1" t="s">
        <v>258</v>
      </c>
      <c r="F167" s="23">
        <v>119</v>
      </c>
      <c r="G167" s="23"/>
      <c r="H167" s="26">
        <v>343</v>
      </c>
      <c r="I167" s="148"/>
      <c r="J167"/>
      <c r="K167"/>
      <c r="L167"/>
    </row>
    <row r="168" spans="1:12" s="118" customFormat="1" ht="21" thickBot="1">
      <c r="A168" s="155" t="s">
        <v>43</v>
      </c>
      <c r="B168" s="157" t="s">
        <v>44</v>
      </c>
      <c r="C168" s="158">
        <v>966</v>
      </c>
      <c r="D168" s="156" t="s">
        <v>86</v>
      </c>
      <c r="E168" s="156"/>
      <c r="F168" s="158"/>
      <c r="G168" s="158"/>
      <c r="H168" s="154">
        <f>H169</f>
        <v>1307.5</v>
      </c>
      <c r="I168" s="148"/>
      <c r="J168"/>
      <c r="K168"/>
      <c r="L168"/>
    </row>
    <row r="169" spans="1:12" s="118" customFormat="1" ht="36" customHeight="1" thickBot="1">
      <c r="A169" s="73" t="s">
        <v>45</v>
      </c>
      <c r="B169" s="74" t="s">
        <v>46</v>
      </c>
      <c r="C169" s="75">
        <v>966</v>
      </c>
      <c r="D169" s="76" t="s">
        <v>87</v>
      </c>
      <c r="E169" s="76"/>
      <c r="F169" s="75"/>
      <c r="G169" s="75"/>
      <c r="H169" s="77">
        <f>H170+H175</f>
        <v>1307.5</v>
      </c>
      <c r="I169" s="148"/>
      <c r="J169"/>
      <c r="K169"/>
      <c r="L169"/>
    </row>
    <row r="170" spans="1:8" ht="61.5" thickBot="1">
      <c r="A170" s="40" t="s">
        <v>164</v>
      </c>
      <c r="B170" s="41" t="s">
        <v>165</v>
      </c>
      <c r="C170" s="42">
        <v>966</v>
      </c>
      <c r="D170" s="43" t="s">
        <v>87</v>
      </c>
      <c r="E170" s="43" t="s">
        <v>184</v>
      </c>
      <c r="F170" s="42"/>
      <c r="G170" s="42"/>
      <c r="H170" s="66">
        <f>H174</f>
        <v>80</v>
      </c>
    </row>
    <row r="171" spans="1:8" ht="71.25" customHeight="1">
      <c r="A171" s="16" t="s">
        <v>166</v>
      </c>
      <c r="B171" s="33" t="s">
        <v>24</v>
      </c>
      <c r="C171" s="22">
        <v>966</v>
      </c>
      <c r="D171" s="16" t="s">
        <v>87</v>
      </c>
      <c r="E171" s="9" t="s">
        <v>184</v>
      </c>
      <c r="F171" s="22">
        <v>200</v>
      </c>
      <c r="G171" s="22"/>
      <c r="H171" s="25">
        <f>H173</f>
        <v>80</v>
      </c>
    </row>
    <row r="172" spans="1:8" ht="20.25">
      <c r="A172" s="16"/>
      <c r="B172" s="5" t="s">
        <v>109</v>
      </c>
      <c r="C172" s="22">
        <v>966</v>
      </c>
      <c r="D172" s="16" t="s">
        <v>87</v>
      </c>
      <c r="E172" s="9" t="s">
        <v>184</v>
      </c>
      <c r="F172" s="22">
        <v>240</v>
      </c>
      <c r="G172" s="22"/>
      <c r="H172" s="25">
        <f>H173</f>
        <v>80</v>
      </c>
    </row>
    <row r="173" spans="1:8" ht="21" thickBot="1">
      <c r="A173" s="16"/>
      <c r="B173" s="35" t="s">
        <v>202</v>
      </c>
      <c r="C173" s="22">
        <v>966</v>
      </c>
      <c r="D173" s="16" t="s">
        <v>87</v>
      </c>
      <c r="E173" s="9" t="s">
        <v>184</v>
      </c>
      <c r="F173" s="22">
        <v>244</v>
      </c>
      <c r="G173" s="22"/>
      <c r="H173" s="25">
        <f>H174</f>
        <v>80</v>
      </c>
    </row>
    <row r="174" spans="1:8" ht="13.5" hidden="1" thickBot="1">
      <c r="A174" s="16"/>
      <c r="B174" s="5" t="s">
        <v>211</v>
      </c>
      <c r="C174" s="22">
        <v>966</v>
      </c>
      <c r="D174" s="16" t="s">
        <v>87</v>
      </c>
      <c r="E174" s="9" t="s">
        <v>184</v>
      </c>
      <c r="F174" s="22">
        <v>244</v>
      </c>
      <c r="G174" s="127">
        <v>226</v>
      </c>
      <c r="H174" s="122">
        <v>80</v>
      </c>
    </row>
    <row r="175" spans="1:8" ht="51" thickBot="1">
      <c r="A175" s="40" t="s">
        <v>47</v>
      </c>
      <c r="B175" s="41" t="s">
        <v>114</v>
      </c>
      <c r="C175" s="42">
        <v>966</v>
      </c>
      <c r="D175" s="43" t="s">
        <v>87</v>
      </c>
      <c r="E175" s="43" t="s">
        <v>185</v>
      </c>
      <c r="F175" s="42"/>
      <c r="G175" s="42"/>
      <c r="H175" s="66">
        <f>H176</f>
        <v>1227.5</v>
      </c>
    </row>
    <row r="176" spans="1:8" ht="20.25">
      <c r="A176" s="16" t="s">
        <v>48</v>
      </c>
      <c r="B176" s="33" t="s">
        <v>24</v>
      </c>
      <c r="C176" s="22">
        <v>966</v>
      </c>
      <c r="D176" s="16" t="s">
        <v>87</v>
      </c>
      <c r="E176" s="9" t="s">
        <v>185</v>
      </c>
      <c r="F176" s="22">
        <v>200</v>
      </c>
      <c r="G176" s="22"/>
      <c r="H176" s="25">
        <f>H177</f>
        <v>1227.5</v>
      </c>
    </row>
    <row r="177" spans="1:8" ht="20.25">
      <c r="A177" s="16"/>
      <c r="B177" s="5" t="s">
        <v>109</v>
      </c>
      <c r="C177" s="22">
        <v>966</v>
      </c>
      <c r="D177" s="16" t="s">
        <v>87</v>
      </c>
      <c r="E177" s="9" t="s">
        <v>185</v>
      </c>
      <c r="F177" s="22">
        <v>240</v>
      </c>
      <c r="G177" s="22"/>
      <c r="H177" s="25">
        <f>H178</f>
        <v>1227.5</v>
      </c>
    </row>
    <row r="178" spans="1:8" ht="21" thickBot="1">
      <c r="A178" s="16"/>
      <c r="B178" s="35" t="s">
        <v>202</v>
      </c>
      <c r="C178" s="22">
        <v>966</v>
      </c>
      <c r="D178" s="16" t="s">
        <v>87</v>
      </c>
      <c r="E178" s="9" t="s">
        <v>185</v>
      </c>
      <c r="F178" s="22">
        <v>244</v>
      </c>
      <c r="G178" s="22"/>
      <c r="H178" s="25">
        <f>SUM(H179:H180)</f>
        <v>1227.5</v>
      </c>
    </row>
    <row r="179" spans="1:8" ht="12.75" hidden="1">
      <c r="A179" s="17"/>
      <c r="B179" s="5" t="s">
        <v>250</v>
      </c>
      <c r="C179" s="23">
        <v>966</v>
      </c>
      <c r="D179" s="17" t="s">
        <v>87</v>
      </c>
      <c r="E179" s="1" t="s">
        <v>185</v>
      </c>
      <c r="F179" s="23">
        <v>244</v>
      </c>
      <c r="G179" s="23">
        <v>224</v>
      </c>
      <c r="H179" s="26">
        <v>900</v>
      </c>
    </row>
    <row r="180" spans="1:8" ht="13.5" hidden="1" thickBot="1">
      <c r="A180" s="17"/>
      <c r="B180" s="5" t="s">
        <v>211</v>
      </c>
      <c r="C180" s="23">
        <v>966</v>
      </c>
      <c r="D180" s="17" t="s">
        <v>87</v>
      </c>
      <c r="E180" s="1" t="s">
        <v>185</v>
      </c>
      <c r="F180" s="23">
        <v>244</v>
      </c>
      <c r="G180" s="23">
        <v>226</v>
      </c>
      <c r="H180" s="26">
        <v>327.5</v>
      </c>
    </row>
    <row r="181" spans="1:8" ht="13.5" thickBot="1">
      <c r="A181" s="79" t="s">
        <v>136</v>
      </c>
      <c r="B181" s="80" t="s">
        <v>49</v>
      </c>
      <c r="C181" s="81">
        <v>966</v>
      </c>
      <c r="D181" s="82" t="s">
        <v>88</v>
      </c>
      <c r="E181" s="82"/>
      <c r="F181" s="81"/>
      <c r="G181" s="81"/>
      <c r="H181" s="83">
        <f>H182</f>
        <v>46885.700000000004</v>
      </c>
    </row>
    <row r="182" spans="1:8" ht="13.5" thickBot="1">
      <c r="A182" s="73" t="s">
        <v>138</v>
      </c>
      <c r="B182" s="74" t="s">
        <v>50</v>
      </c>
      <c r="C182" s="75">
        <v>966</v>
      </c>
      <c r="D182" s="76" t="s">
        <v>89</v>
      </c>
      <c r="E182" s="76"/>
      <c r="F182" s="75"/>
      <c r="G182" s="75"/>
      <c r="H182" s="77">
        <f>H183+H188+H193+H198+H203+H208+H213+H229+H218</f>
        <v>46885.700000000004</v>
      </c>
    </row>
    <row r="183" spans="1:8" ht="41.25" thickBot="1">
      <c r="A183" s="40" t="s">
        <v>139</v>
      </c>
      <c r="B183" s="41" t="s">
        <v>130</v>
      </c>
      <c r="C183" s="42">
        <v>966</v>
      </c>
      <c r="D183" s="43" t="s">
        <v>89</v>
      </c>
      <c r="E183" s="43" t="s">
        <v>186</v>
      </c>
      <c r="F183" s="42"/>
      <c r="G183" s="42"/>
      <c r="H183" s="66">
        <f>H184</f>
        <v>8529.9</v>
      </c>
    </row>
    <row r="184" spans="1:8" ht="48.75" customHeight="1" thickBot="1">
      <c r="A184" s="16" t="s">
        <v>140</v>
      </c>
      <c r="B184" s="50" t="s">
        <v>24</v>
      </c>
      <c r="C184" s="51">
        <v>966</v>
      </c>
      <c r="D184" s="52" t="s">
        <v>89</v>
      </c>
      <c r="E184" s="58" t="s">
        <v>186</v>
      </c>
      <c r="F184" s="51">
        <v>200</v>
      </c>
      <c r="G184" s="51"/>
      <c r="H184" s="53">
        <f>H186</f>
        <v>8529.9</v>
      </c>
    </row>
    <row r="185" spans="1:8" ht="21" thickBot="1">
      <c r="A185" s="16"/>
      <c r="B185" s="5" t="s">
        <v>109</v>
      </c>
      <c r="C185" s="51">
        <v>966</v>
      </c>
      <c r="D185" s="52" t="s">
        <v>89</v>
      </c>
      <c r="E185" s="58" t="s">
        <v>186</v>
      </c>
      <c r="F185" s="51">
        <v>240</v>
      </c>
      <c r="G185" s="51"/>
      <c r="H185" s="53">
        <f>H186</f>
        <v>8529.9</v>
      </c>
    </row>
    <row r="186" spans="1:10" ht="21" thickBot="1">
      <c r="A186" s="16"/>
      <c r="B186" s="35" t="s">
        <v>202</v>
      </c>
      <c r="C186" s="51">
        <v>966</v>
      </c>
      <c r="D186" s="52" t="s">
        <v>89</v>
      </c>
      <c r="E186" s="58" t="s">
        <v>186</v>
      </c>
      <c r="F186" s="51">
        <v>244</v>
      </c>
      <c r="G186" s="51"/>
      <c r="H186" s="53">
        <f>9167.8-137.9-500</f>
        <v>8529.9</v>
      </c>
      <c r="J186">
        <v>-500</v>
      </c>
    </row>
    <row r="187" spans="1:10" ht="13.5" hidden="1" thickBot="1">
      <c r="A187" s="16"/>
      <c r="B187" s="5" t="s">
        <v>211</v>
      </c>
      <c r="C187" s="22">
        <v>966</v>
      </c>
      <c r="D187" s="16" t="s">
        <v>89</v>
      </c>
      <c r="E187" s="9" t="s">
        <v>186</v>
      </c>
      <c r="F187" s="22">
        <v>244</v>
      </c>
      <c r="G187" s="127">
        <v>226</v>
      </c>
      <c r="H187" s="122">
        <f>9793.9-626.1</f>
        <v>9167.8</v>
      </c>
      <c r="J187" t="s">
        <v>254</v>
      </c>
    </row>
    <row r="188" spans="1:8" ht="30.75" thickBot="1">
      <c r="A188" s="40" t="s">
        <v>141</v>
      </c>
      <c r="B188" s="41" t="s">
        <v>131</v>
      </c>
      <c r="C188" s="42">
        <v>966</v>
      </c>
      <c r="D188" s="43" t="s">
        <v>89</v>
      </c>
      <c r="E188" s="43" t="s">
        <v>187</v>
      </c>
      <c r="F188" s="42"/>
      <c r="G188" s="42"/>
      <c r="H188" s="66">
        <f>H189</f>
        <v>3749.7999999999993</v>
      </c>
    </row>
    <row r="189" spans="1:8" ht="38.25" customHeight="1">
      <c r="A189" s="16" t="s">
        <v>142</v>
      </c>
      <c r="B189" s="33" t="s">
        <v>24</v>
      </c>
      <c r="C189" s="22">
        <v>966</v>
      </c>
      <c r="D189" s="16" t="s">
        <v>89</v>
      </c>
      <c r="E189" s="9" t="s">
        <v>187</v>
      </c>
      <c r="F189" s="22">
        <v>200</v>
      </c>
      <c r="G189" s="22"/>
      <c r="H189" s="25">
        <f>H190</f>
        <v>3749.7999999999993</v>
      </c>
    </row>
    <row r="190" spans="1:8" ht="20.25">
      <c r="A190" s="16"/>
      <c r="B190" s="5" t="s">
        <v>109</v>
      </c>
      <c r="C190" s="22">
        <v>966</v>
      </c>
      <c r="D190" s="16" t="s">
        <v>89</v>
      </c>
      <c r="E190" s="9" t="s">
        <v>187</v>
      </c>
      <c r="F190" s="22">
        <v>240</v>
      </c>
      <c r="G190" s="22"/>
      <c r="H190" s="25">
        <f>H191</f>
        <v>3749.7999999999993</v>
      </c>
    </row>
    <row r="191" spans="1:10" ht="21" thickBot="1">
      <c r="A191" s="16"/>
      <c r="B191" s="35" t="s">
        <v>202</v>
      </c>
      <c r="C191" s="22">
        <v>966</v>
      </c>
      <c r="D191" s="16" t="s">
        <v>89</v>
      </c>
      <c r="E191" s="9" t="s">
        <v>187</v>
      </c>
      <c r="F191" s="22">
        <v>244</v>
      </c>
      <c r="G191" s="22"/>
      <c r="H191" s="25">
        <f>5851.4-1601.6-500</f>
        <v>3749.7999999999993</v>
      </c>
      <c r="J191">
        <v>-500</v>
      </c>
    </row>
    <row r="192" spans="1:10" ht="13.5" hidden="1" thickBot="1">
      <c r="A192" s="16"/>
      <c r="B192" s="5" t="s">
        <v>211</v>
      </c>
      <c r="C192" s="22">
        <v>966</v>
      </c>
      <c r="D192" s="16" t="s">
        <v>89</v>
      </c>
      <c r="E192" s="9" t="s">
        <v>187</v>
      </c>
      <c r="F192" s="22">
        <v>244</v>
      </c>
      <c r="G192" s="22">
        <v>226</v>
      </c>
      <c r="H192" s="25">
        <f>7466.8-980-635.4</f>
        <v>5851.400000000001</v>
      </c>
      <c r="J192" t="s">
        <v>254</v>
      </c>
    </row>
    <row r="193" spans="1:9" ht="30.75" thickBot="1">
      <c r="A193" s="40" t="s">
        <v>143</v>
      </c>
      <c r="B193" s="41" t="s">
        <v>132</v>
      </c>
      <c r="C193" s="42">
        <v>966</v>
      </c>
      <c r="D193" s="43" t="s">
        <v>89</v>
      </c>
      <c r="E193" s="43" t="s">
        <v>188</v>
      </c>
      <c r="F193" s="42"/>
      <c r="G193" s="42"/>
      <c r="H193" s="66">
        <f>H194</f>
        <v>12117</v>
      </c>
      <c r="I193" s="148">
        <v>-635.4</v>
      </c>
    </row>
    <row r="194" spans="1:8" ht="20.25">
      <c r="A194" s="16" t="s">
        <v>144</v>
      </c>
      <c r="B194" s="54" t="s">
        <v>24</v>
      </c>
      <c r="C194" s="22">
        <v>966</v>
      </c>
      <c r="D194" s="16" t="s">
        <v>89</v>
      </c>
      <c r="E194" s="9" t="s">
        <v>188</v>
      </c>
      <c r="F194" s="22">
        <v>200</v>
      </c>
      <c r="G194" s="22"/>
      <c r="H194" s="25">
        <f>H195</f>
        <v>12117</v>
      </c>
    </row>
    <row r="195" spans="1:8" ht="20.25">
      <c r="A195" s="16"/>
      <c r="B195" s="5" t="s">
        <v>109</v>
      </c>
      <c r="C195" s="22">
        <v>966</v>
      </c>
      <c r="D195" s="16" t="s">
        <v>89</v>
      </c>
      <c r="E195" s="9" t="s">
        <v>188</v>
      </c>
      <c r="F195" s="22">
        <v>240</v>
      </c>
      <c r="G195" s="22"/>
      <c r="H195" s="25">
        <f>H196</f>
        <v>12117</v>
      </c>
    </row>
    <row r="196" spans="1:10" ht="21" thickBot="1">
      <c r="A196" s="16"/>
      <c r="B196" s="35" t="s">
        <v>202</v>
      </c>
      <c r="C196" s="22">
        <v>966</v>
      </c>
      <c r="D196" s="16" t="s">
        <v>89</v>
      </c>
      <c r="E196" s="9" t="s">
        <v>188</v>
      </c>
      <c r="F196" s="22">
        <v>244</v>
      </c>
      <c r="G196" s="22"/>
      <c r="H196" s="25">
        <f>15884.6-3758.6-700-1729+2420</f>
        <v>12117</v>
      </c>
      <c r="J196">
        <f>-700-1729</f>
        <v>-2429</v>
      </c>
    </row>
    <row r="197" spans="1:10" ht="13.5" hidden="1" thickBot="1">
      <c r="A197" s="16"/>
      <c r="B197" s="5" t="s">
        <v>211</v>
      </c>
      <c r="C197" s="22">
        <v>966</v>
      </c>
      <c r="D197" s="16" t="s">
        <v>89</v>
      </c>
      <c r="E197" s="9" t="s">
        <v>188</v>
      </c>
      <c r="F197" s="22">
        <v>244</v>
      </c>
      <c r="G197" s="22">
        <v>226</v>
      </c>
      <c r="H197" s="25">
        <f>22603.4-4561.2-2157.6</f>
        <v>15884.6</v>
      </c>
      <c r="J197" t="s">
        <v>254</v>
      </c>
    </row>
    <row r="198" spans="1:9" ht="21" thickBot="1">
      <c r="A198" s="40" t="s">
        <v>145</v>
      </c>
      <c r="B198" s="41" t="s">
        <v>247</v>
      </c>
      <c r="C198" s="42">
        <v>966</v>
      </c>
      <c r="D198" s="43" t="s">
        <v>89</v>
      </c>
      <c r="E198" s="43" t="s">
        <v>235</v>
      </c>
      <c r="F198" s="42"/>
      <c r="G198" s="42"/>
      <c r="H198" s="66">
        <f>H199</f>
        <v>10000</v>
      </c>
      <c r="I198" s="148">
        <v>-2157.6</v>
      </c>
    </row>
    <row r="199" spans="1:8" ht="36.75" customHeight="1">
      <c r="A199" s="9" t="s">
        <v>146</v>
      </c>
      <c r="B199" s="54" t="s">
        <v>24</v>
      </c>
      <c r="C199" s="29">
        <v>966</v>
      </c>
      <c r="D199" s="9" t="s">
        <v>89</v>
      </c>
      <c r="E199" s="9" t="s">
        <v>235</v>
      </c>
      <c r="F199" s="29">
        <v>200</v>
      </c>
      <c r="G199" s="29"/>
      <c r="H199" s="25">
        <f>H200</f>
        <v>10000</v>
      </c>
    </row>
    <row r="200" spans="1:8" ht="20.25">
      <c r="A200" s="9"/>
      <c r="B200" s="5" t="s">
        <v>109</v>
      </c>
      <c r="C200" s="29">
        <v>966</v>
      </c>
      <c r="D200" s="9" t="s">
        <v>89</v>
      </c>
      <c r="E200" s="9" t="s">
        <v>235</v>
      </c>
      <c r="F200" s="29">
        <v>240</v>
      </c>
      <c r="G200" s="29"/>
      <c r="H200" s="25">
        <f>H201</f>
        <v>10000</v>
      </c>
    </row>
    <row r="201" spans="1:8" ht="21" thickBot="1">
      <c r="A201" s="9"/>
      <c r="B201" s="35" t="s">
        <v>202</v>
      </c>
      <c r="C201" s="29">
        <v>966</v>
      </c>
      <c r="D201" s="9" t="s">
        <v>89</v>
      </c>
      <c r="E201" s="9" t="s">
        <v>235</v>
      </c>
      <c r="F201" s="29">
        <v>244</v>
      </c>
      <c r="G201" s="29"/>
      <c r="H201" s="25">
        <f>H202</f>
        <v>10000</v>
      </c>
    </row>
    <row r="202" spans="1:8" ht="13.5" hidden="1" thickBot="1">
      <c r="A202" s="9"/>
      <c r="B202" s="5" t="s">
        <v>211</v>
      </c>
      <c r="C202" s="29">
        <v>966</v>
      </c>
      <c r="D202" s="9" t="s">
        <v>89</v>
      </c>
      <c r="E202" s="9" t="s">
        <v>235</v>
      </c>
      <c r="F202" s="29">
        <v>244</v>
      </c>
      <c r="G202" s="29">
        <v>226</v>
      </c>
      <c r="H202" s="25">
        <f>10125.3-125.3</f>
        <v>10000</v>
      </c>
    </row>
    <row r="203" spans="1:8" ht="30.75" thickBot="1">
      <c r="A203" s="40" t="s">
        <v>147</v>
      </c>
      <c r="B203" s="41" t="s">
        <v>196</v>
      </c>
      <c r="C203" s="42">
        <v>966</v>
      </c>
      <c r="D203" s="43" t="s">
        <v>89</v>
      </c>
      <c r="E203" s="43" t="s">
        <v>236</v>
      </c>
      <c r="F203" s="42"/>
      <c r="G203" s="42"/>
      <c r="H203" s="66">
        <f>H204</f>
        <v>5622.300000000001</v>
      </c>
    </row>
    <row r="204" spans="1:8" ht="37.5" customHeight="1">
      <c r="A204" s="9" t="s">
        <v>148</v>
      </c>
      <c r="B204" s="33" t="s">
        <v>24</v>
      </c>
      <c r="C204" s="29">
        <v>966</v>
      </c>
      <c r="D204" s="9" t="s">
        <v>89</v>
      </c>
      <c r="E204" s="9" t="s">
        <v>236</v>
      </c>
      <c r="F204" s="29">
        <v>200</v>
      </c>
      <c r="G204" s="29"/>
      <c r="H204" s="25">
        <f>H205</f>
        <v>5622.300000000001</v>
      </c>
    </row>
    <row r="205" spans="1:8" ht="20.25">
      <c r="A205" s="9"/>
      <c r="B205" s="5" t="s">
        <v>109</v>
      </c>
      <c r="C205" s="29">
        <v>966</v>
      </c>
      <c r="D205" s="9" t="s">
        <v>89</v>
      </c>
      <c r="E205" s="9" t="s">
        <v>236</v>
      </c>
      <c r="F205" s="29">
        <v>240</v>
      </c>
      <c r="G205" s="29"/>
      <c r="H205" s="25">
        <f>H206</f>
        <v>5622.300000000001</v>
      </c>
    </row>
    <row r="206" spans="1:10" ht="21" thickBot="1">
      <c r="A206" s="9"/>
      <c r="B206" s="35" t="s">
        <v>202</v>
      </c>
      <c r="C206" s="29">
        <v>966</v>
      </c>
      <c r="D206" s="9" t="s">
        <v>89</v>
      </c>
      <c r="E206" s="9" t="s">
        <v>236</v>
      </c>
      <c r="F206" s="29">
        <v>244</v>
      </c>
      <c r="G206" s="29"/>
      <c r="H206" s="25">
        <f>H207-516.9</f>
        <v>5622.300000000001</v>
      </c>
      <c r="J206">
        <v>-516.9</v>
      </c>
    </row>
    <row r="207" spans="1:8" ht="13.5" hidden="1" thickBot="1">
      <c r="A207" s="9"/>
      <c r="B207" s="5" t="s">
        <v>211</v>
      </c>
      <c r="C207" s="29">
        <v>966</v>
      </c>
      <c r="D207" s="9" t="s">
        <v>89</v>
      </c>
      <c r="E207" s="9" t="s">
        <v>236</v>
      </c>
      <c r="F207" s="29">
        <v>244</v>
      </c>
      <c r="G207" s="29">
        <v>226</v>
      </c>
      <c r="H207" s="25">
        <f>1125.1+5014.1</f>
        <v>6139.200000000001</v>
      </c>
    </row>
    <row r="208" spans="1:8" ht="40.5">
      <c r="A208" s="68" t="s">
        <v>149</v>
      </c>
      <c r="B208" s="69" t="s">
        <v>246</v>
      </c>
      <c r="C208" s="70">
        <v>966</v>
      </c>
      <c r="D208" s="71" t="s">
        <v>89</v>
      </c>
      <c r="E208" s="71" t="s">
        <v>189</v>
      </c>
      <c r="F208" s="70"/>
      <c r="G208" s="70"/>
      <c r="H208" s="72">
        <f>H209</f>
        <v>2730.3</v>
      </c>
    </row>
    <row r="209" spans="1:8" ht="20.25">
      <c r="A209" s="17" t="s">
        <v>150</v>
      </c>
      <c r="B209" s="35" t="s">
        <v>24</v>
      </c>
      <c r="C209" s="23">
        <v>966</v>
      </c>
      <c r="D209" s="17" t="s">
        <v>89</v>
      </c>
      <c r="E209" s="1" t="s">
        <v>189</v>
      </c>
      <c r="F209" s="23">
        <v>200</v>
      </c>
      <c r="G209" s="23"/>
      <c r="H209" s="26">
        <f>H211</f>
        <v>2730.3</v>
      </c>
    </row>
    <row r="210" spans="1:8" ht="20.25">
      <c r="A210" s="17"/>
      <c r="B210" s="5" t="s">
        <v>109</v>
      </c>
      <c r="C210" s="23">
        <v>966</v>
      </c>
      <c r="D210" s="17" t="s">
        <v>89</v>
      </c>
      <c r="E210" s="1" t="s">
        <v>189</v>
      </c>
      <c r="F210" s="23">
        <v>240</v>
      </c>
      <c r="G210" s="23"/>
      <c r="H210" s="26">
        <f>H211</f>
        <v>2730.3</v>
      </c>
    </row>
    <row r="211" spans="1:13" ht="21" thickBot="1">
      <c r="A211" s="17"/>
      <c r="B211" s="35" t="s">
        <v>202</v>
      </c>
      <c r="C211" s="23">
        <v>966</v>
      </c>
      <c r="D211" s="17" t="s">
        <v>89</v>
      </c>
      <c r="E211" s="1" t="s">
        <v>189</v>
      </c>
      <c r="F211" s="23">
        <v>244</v>
      </c>
      <c r="G211" s="23"/>
      <c r="H211" s="26">
        <f>H212-3030+650</f>
        <v>2730.3</v>
      </c>
      <c r="J211">
        <v>-3030</v>
      </c>
      <c r="M211">
        <v>650</v>
      </c>
    </row>
    <row r="212" spans="1:8" ht="13.5" hidden="1" thickBot="1">
      <c r="A212" s="17"/>
      <c r="B212" s="5" t="s">
        <v>211</v>
      </c>
      <c r="C212" s="23">
        <v>966</v>
      </c>
      <c r="D212" s="17" t="s">
        <v>89</v>
      </c>
      <c r="E212" s="1" t="s">
        <v>189</v>
      </c>
      <c r="F212" s="23">
        <v>244</v>
      </c>
      <c r="G212" s="23">
        <v>226</v>
      </c>
      <c r="H212" s="26">
        <v>5110.3</v>
      </c>
    </row>
    <row r="213" spans="1:8" ht="51">
      <c r="A213" s="68" t="s">
        <v>197</v>
      </c>
      <c r="B213" s="69" t="s">
        <v>167</v>
      </c>
      <c r="C213" s="70">
        <v>966</v>
      </c>
      <c r="D213" s="71" t="s">
        <v>89</v>
      </c>
      <c r="E213" s="71" t="s">
        <v>199</v>
      </c>
      <c r="F213" s="70"/>
      <c r="G213" s="70"/>
      <c r="H213" s="72">
        <f>H216</f>
        <v>783.7</v>
      </c>
    </row>
    <row r="214" spans="1:8" ht="20.25">
      <c r="A214" s="111" t="s">
        <v>198</v>
      </c>
      <c r="B214" s="112" t="s">
        <v>24</v>
      </c>
      <c r="C214" s="113">
        <v>966</v>
      </c>
      <c r="D214" s="111" t="s">
        <v>89</v>
      </c>
      <c r="E214" s="1" t="s">
        <v>199</v>
      </c>
      <c r="F214" s="113">
        <v>200</v>
      </c>
      <c r="G214" s="113"/>
      <c r="H214" s="26">
        <f>H216</f>
        <v>783.7</v>
      </c>
    </row>
    <row r="215" spans="1:8" ht="20.25">
      <c r="A215" s="111"/>
      <c r="B215" s="5" t="s">
        <v>109</v>
      </c>
      <c r="C215" s="113">
        <v>966</v>
      </c>
      <c r="D215" s="111" t="s">
        <v>89</v>
      </c>
      <c r="E215" s="1" t="s">
        <v>199</v>
      </c>
      <c r="F215" s="113">
        <v>240</v>
      </c>
      <c r="G215" s="113"/>
      <c r="H215" s="26">
        <f>H216</f>
        <v>783.7</v>
      </c>
    </row>
    <row r="216" spans="1:10" ht="20.25">
      <c r="A216" s="111"/>
      <c r="B216" s="35" t="s">
        <v>202</v>
      </c>
      <c r="C216" s="113">
        <v>966</v>
      </c>
      <c r="D216" s="111" t="s">
        <v>89</v>
      </c>
      <c r="E216" s="1" t="s">
        <v>199</v>
      </c>
      <c r="F216" s="113">
        <v>244</v>
      </c>
      <c r="G216" s="113"/>
      <c r="H216" s="26">
        <f>H217-200</f>
        <v>783.7</v>
      </c>
      <c r="J216">
        <v>-200</v>
      </c>
    </row>
    <row r="217" spans="1:8" ht="13.5" hidden="1" thickBot="1">
      <c r="A217" s="48"/>
      <c r="B217" s="6" t="s">
        <v>221</v>
      </c>
      <c r="C217" s="49">
        <v>966</v>
      </c>
      <c r="D217" s="48" t="s">
        <v>89</v>
      </c>
      <c r="E217" s="63" t="s">
        <v>199</v>
      </c>
      <c r="F217" s="49">
        <v>244</v>
      </c>
      <c r="G217" s="49">
        <v>310</v>
      </c>
      <c r="H217" s="28">
        <v>983.7</v>
      </c>
    </row>
    <row r="218" spans="1:8" ht="20.25">
      <c r="A218" s="91" t="s">
        <v>263</v>
      </c>
      <c r="B218" s="92" t="s">
        <v>266</v>
      </c>
      <c r="C218" s="93"/>
      <c r="D218" s="91" t="s">
        <v>89</v>
      </c>
      <c r="E218" s="91" t="s">
        <v>256</v>
      </c>
      <c r="F218" s="93"/>
      <c r="G218" s="93"/>
      <c r="H218" s="94">
        <f>H219+H225+H223</f>
        <v>2975.2999999999997</v>
      </c>
    </row>
    <row r="219" spans="1:8" ht="40.5">
      <c r="A219" s="17" t="s">
        <v>259</v>
      </c>
      <c r="B219" s="5" t="s">
        <v>106</v>
      </c>
      <c r="C219" s="23"/>
      <c r="D219" s="17" t="s">
        <v>89</v>
      </c>
      <c r="E219" s="1" t="s">
        <v>256</v>
      </c>
      <c r="F219" s="23">
        <v>100</v>
      </c>
      <c r="G219" s="23"/>
      <c r="H219" s="26">
        <f>H220</f>
        <v>2322.4</v>
      </c>
    </row>
    <row r="220" spans="1:8" ht="20.25">
      <c r="A220" s="17"/>
      <c r="B220" s="5" t="s">
        <v>261</v>
      </c>
      <c r="C220" s="23"/>
      <c r="D220" s="17" t="s">
        <v>89</v>
      </c>
      <c r="E220" s="1" t="s">
        <v>256</v>
      </c>
      <c r="F220" s="23">
        <v>110</v>
      </c>
      <c r="G220" s="23"/>
      <c r="H220" s="26">
        <f>H221+H222</f>
        <v>2322.4</v>
      </c>
    </row>
    <row r="221" spans="1:8" ht="20.25">
      <c r="A221" s="17"/>
      <c r="B221" s="5" t="s">
        <v>257</v>
      </c>
      <c r="C221" s="23"/>
      <c r="D221" s="17" t="s">
        <v>89</v>
      </c>
      <c r="E221" s="1" t="s">
        <v>256</v>
      </c>
      <c r="F221" s="23">
        <v>111</v>
      </c>
      <c r="G221" s="23"/>
      <c r="H221" s="26">
        <v>1786.5</v>
      </c>
    </row>
    <row r="222" spans="1:8" ht="40.5">
      <c r="A222" s="17"/>
      <c r="B222" s="5" t="s">
        <v>262</v>
      </c>
      <c r="C222" s="23"/>
      <c r="D222" s="17" t="s">
        <v>89</v>
      </c>
      <c r="E222" s="1" t="s">
        <v>256</v>
      </c>
      <c r="F222" s="23">
        <v>119</v>
      </c>
      <c r="G222" s="23"/>
      <c r="H222" s="26">
        <v>535.9</v>
      </c>
    </row>
    <row r="223" spans="1:8" ht="20.25">
      <c r="A223" s="17"/>
      <c r="B223" s="20" t="s">
        <v>6</v>
      </c>
      <c r="C223" s="23"/>
      <c r="D223" s="17" t="s">
        <v>89</v>
      </c>
      <c r="E223" s="1" t="s">
        <v>256</v>
      </c>
      <c r="F223" s="23">
        <v>120</v>
      </c>
      <c r="G223" s="23"/>
      <c r="H223" s="26">
        <f>H224</f>
        <v>1.6</v>
      </c>
    </row>
    <row r="224" spans="1:13" ht="20.25">
      <c r="A224" s="17"/>
      <c r="B224" s="20" t="s">
        <v>253</v>
      </c>
      <c r="C224" s="23"/>
      <c r="D224" s="17" t="s">
        <v>89</v>
      </c>
      <c r="E224" s="1" t="s">
        <v>256</v>
      </c>
      <c r="F224" s="23">
        <v>122</v>
      </c>
      <c r="G224" s="23"/>
      <c r="H224" s="26">
        <v>1.6</v>
      </c>
      <c r="M224">
        <v>1.6</v>
      </c>
    </row>
    <row r="225" spans="1:8" ht="20.25">
      <c r="A225" s="17" t="s">
        <v>267</v>
      </c>
      <c r="B225" s="5" t="s">
        <v>24</v>
      </c>
      <c r="C225" s="23"/>
      <c r="D225" s="17" t="s">
        <v>89</v>
      </c>
      <c r="E225" s="1" t="s">
        <v>256</v>
      </c>
      <c r="F225" s="23">
        <v>200</v>
      </c>
      <c r="G225" s="23"/>
      <c r="H225" s="26">
        <f>H226</f>
        <v>651.3</v>
      </c>
    </row>
    <row r="226" spans="1:8" ht="20.25">
      <c r="A226" s="17"/>
      <c r="B226" s="5" t="s">
        <v>109</v>
      </c>
      <c r="C226" s="23"/>
      <c r="D226" s="17" t="s">
        <v>89</v>
      </c>
      <c r="E226" s="1" t="s">
        <v>256</v>
      </c>
      <c r="F226" s="23">
        <v>240</v>
      </c>
      <c r="G226" s="23"/>
      <c r="H226" s="26">
        <f>H228+H227</f>
        <v>651.3</v>
      </c>
    </row>
    <row r="227" spans="1:13" ht="12.75">
      <c r="A227" s="17"/>
      <c r="B227" s="5"/>
      <c r="C227" s="23"/>
      <c r="D227" s="17" t="s">
        <v>89</v>
      </c>
      <c r="E227" s="1" t="s">
        <v>256</v>
      </c>
      <c r="F227" s="23">
        <v>242</v>
      </c>
      <c r="G227" s="23"/>
      <c r="H227" s="26">
        <v>1.3</v>
      </c>
      <c r="M227">
        <v>1.3</v>
      </c>
    </row>
    <row r="228" spans="1:8" ht="20.25">
      <c r="A228" s="17"/>
      <c r="B228" s="5" t="s">
        <v>202</v>
      </c>
      <c r="C228" s="23"/>
      <c r="D228" s="17" t="s">
        <v>89</v>
      </c>
      <c r="E228" s="1" t="s">
        <v>256</v>
      </c>
      <c r="F228" s="23">
        <v>244</v>
      </c>
      <c r="G228" s="23"/>
      <c r="H228" s="26">
        <v>650</v>
      </c>
    </row>
    <row r="229" spans="1:8" ht="30">
      <c r="A229" s="160" t="s">
        <v>264</v>
      </c>
      <c r="B229" s="159" t="s">
        <v>278</v>
      </c>
      <c r="C229" s="161">
        <v>966</v>
      </c>
      <c r="D229" s="162" t="s">
        <v>89</v>
      </c>
      <c r="E229" s="162" t="s">
        <v>176</v>
      </c>
      <c r="F229" s="161"/>
      <c r="G229" s="161"/>
      <c r="H229" s="163">
        <f>H230</f>
        <v>377.4</v>
      </c>
    </row>
    <row r="230" spans="1:8" ht="20.25">
      <c r="A230" s="111" t="s">
        <v>265</v>
      </c>
      <c r="B230" s="164" t="s">
        <v>202</v>
      </c>
      <c r="C230" s="113"/>
      <c r="D230" s="111" t="s">
        <v>89</v>
      </c>
      <c r="E230" s="111" t="s">
        <v>176</v>
      </c>
      <c r="F230" s="113">
        <v>200</v>
      </c>
      <c r="G230" s="113"/>
      <c r="H230" s="147">
        <v>377.4</v>
      </c>
    </row>
    <row r="231" spans="1:8" ht="20.25">
      <c r="A231" s="46"/>
      <c r="B231" s="108" t="s">
        <v>202</v>
      </c>
      <c r="C231" s="45"/>
      <c r="D231" s="46" t="s">
        <v>89</v>
      </c>
      <c r="E231" s="62" t="s">
        <v>176</v>
      </c>
      <c r="F231" s="45">
        <v>244</v>
      </c>
      <c r="G231" s="45"/>
      <c r="H231" s="55">
        <v>377.4</v>
      </c>
    </row>
    <row r="232" spans="1:8" ht="13.5" thickBot="1">
      <c r="A232" s="155" t="s">
        <v>137</v>
      </c>
      <c r="B232" s="157" t="s">
        <v>53</v>
      </c>
      <c r="C232" s="158">
        <v>966</v>
      </c>
      <c r="D232" s="156" t="s">
        <v>90</v>
      </c>
      <c r="E232" s="156"/>
      <c r="F232" s="158"/>
      <c r="G232" s="158"/>
      <c r="H232" s="154">
        <f>H233</f>
        <v>455.6</v>
      </c>
    </row>
    <row r="233" spans="1:8" ht="13.5" thickBot="1">
      <c r="A233" s="73" t="s">
        <v>169</v>
      </c>
      <c r="B233" s="74" t="s">
        <v>55</v>
      </c>
      <c r="C233" s="75">
        <v>966</v>
      </c>
      <c r="D233" s="76" t="s">
        <v>91</v>
      </c>
      <c r="E233" s="76"/>
      <c r="F233" s="75"/>
      <c r="G233" s="75"/>
      <c r="H233" s="77">
        <f>H234</f>
        <v>455.6</v>
      </c>
    </row>
    <row r="234" spans="1:8" ht="61.5" thickBot="1">
      <c r="A234" s="40" t="s">
        <v>51</v>
      </c>
      <c r="B234" s="41" t="s">
        <v>115</v>
      </c>
      <c r="C234" s="42">
        <v>966</v>
      </c>
      <c r="D234" s="43" t="s">
        <v>91</v>
      </c>
      <c r="E234" s="43" t="s">
        <v>190</v>
      </c>
      <c r="F234" s="42"/>
      <c r="G234" s="42"/>
      <c r="H234" s="66">
        <f>H237</f>
        <v>455.6</v>
      </c>
    </row>
    <row r="235" spans="1:8" ht="20.25">
      <c r="A235" s="16" t="s">
        <v>52</v>
      </c>
      <c r="B235" s="54" t="s">
        <v>24</v>
      </c>
      <c r="C235" s="22">
        <v>966</v>
      </c>
      <c r="D235" s="16" t="s">
        <v>91</v>
      </c>
      <c r="E235" s="9" t="s">
        <v>190</v>
      </c>
      <c r="F235" s="22">
        <v>200</v>
      </c>
      <c r="G235" s="22"/>
      <c r="H235" s="25">
        <f>H237</f>
        <v>455.6</v>
      </c>
    </row>
    <row r="236" spans="1:8" ht="20.25">
      <c r="A236" s="16"/>
      <c r="B236" s="5" t="s">
        <v>109</v>
      </c>
      <c r="C236" s="22">
        <v>966</v>
      </c>
      <c r="D236" s="16" t="s">
        <v>91</v>
      </c>
      <c r="E236" s="9" t="s">
        <v>190</v>
      </c>
      <c r="F236" s="22">
        <v>240</v>
      </c>
      <c r="G236" s="22"/>
      <c r="H236" s="25">
        <f>H237</f>
        <v>455.6</v>
      </c>
    </row>
    <row r="237" spans="1:10" ht="21" thickBot="1">
      <c r="A237" s="16"/>
      <c r="B237" s="33" t="s">
        <v>202</v>
      </c>
      <c r="C237" s="22">
        <v>966</v>
      </c>
      <c r="D237" s="16" t="s">
        <v>91</v>
      </c>
      <c r="E237" s="9" t="s">
        <v>190</v>
      </c>
      <c r="F237" s="22">
        <v>244</v>
      </c>
      <c r="G237" s="22"/>
      <c r="H237" s="25">
        <f>H238</f>
        <v>455.6</v>
      </c>
      <c r="J237">
        <v>3006.4</v>
      </c>
    </row>
    <row r="238" spans="1:10" ht="13.5" hidden="1" thickBot="1">
      <c r="A238" s="16"/>
      <c r="B238" s="5" t="s">
        <v>211</v>
      </c>
      <c r="C238" s="22">
        <v>966</v>
      </c>
      <c r="D238" s="16" t="s">
        <v>91</v>
      </c>
      <c r="E238" s="9" t="s">
        <v>190</v>
      </c>
      <c r="F238" s="22">
        <v>244</v>
      </c>
      <c r="G238" s="22">
        <v>226</v>
      </c>
      <c r="H238" s="25">
        <f>755.6-300</f>
        <v>455.6</v>
      </c>
      <c r="I238" s="148">
        <v>500.3</v>
      </c>
      <c r="J238" t="s">
        <v>254</v>
      </c>
    </row>
    <row r="239" spans="1:8" ht="13.5" thickBot="1">
      <c r="A239" s="79" t="s">
        <v>151</v>
      </c>
      <c r="B239" s="80" t="s">
        <v>58</v>
      </c>
      <c r="C239" s="81">
        <v>966</v>
      </c>
      <c r="D239" s="82" t="s">
        <v>92</v>
      </c>
      <c r="E239" s="82"/>
      <c r="F239" s="81"/>
      <c r="G239" s="81"/>
      <c r="H239" s="83">
        <f>H240</f>
        <v>20186.9</v>
      </c>
    </row>
    <row r="240" spans="1:8" ht="13.5" thickBot="1">
      <c r="A240" s="73" t="s">
        <v>54</v>
      </c>
      <c r="B240" s="74" t="s">
        <v>60</v>
      </c>
      <c r="C240" s="75">
        <v>966</v>
      </c>
      <c r="D240" s="76" t="s">
        <v>93</v>
      </c>
      <c r="E240" s="76"/>
      <c r="F240" s="75"/>
      <c r="G240" s="75"/>
      <c r="H240" s="77">
        <f>H241+H247</f>
        <v>20186.9</v>
      </c>
    </row>
    <row r="241" spans="1:8" ht="30.75" thickBot="1">
      <c r="A241" s="40" t="s">
        <v>56</v>
      </c>
      <c r="B241" s="41" t="s">
        <v>124</v>
      </c>
      <c r="C241" s="42">
        <v>966</v>
      </c>
      <c r="D241" s="43" t="s">
        <v>93</v>
      </c>
      <c r="E241" s="43" t="s">
        <v>191</v>
      </c>
      <c r="F241" s="42"/>
      <c r="G241" s="42"/>
      <c r="H241" s="66">
        <f>H242</f>
        <v>19616.9</v>
      </c>
    </row>
    <row r="242" spans="1:8" ht="20.25">
      <c r="A242" s="16" t="s">
        <v>57</v>
      </c>
      <c r="B242" s="33" t="s">
        <v>24</v>
      </c>
      <c r="C242" s="22">
        <v>966</v>
      </c>
      <c r="D242" s="16" t="s">
        <v>93</v>
      </c>
      <c r="E242" s="9" t="s">
        <v>191</v>
      </c>
      <c r="F242" s="22">
        <v>200</v>
      </c>
      <c r="G242" s="22"/>
      <c r="H242" s="25">
        <f>H243</f>
        <v>19616.9</v>
      </c>
    </row>
    <row r="243" spans="1:8" ht="20.25">
      <c r="A243" s="16"/>
      <c r="B243" s="5" t="s">
        <v>109</v>
      </c>
      <c r="C243" s="22">
        <v>966</v>
      </c>
      <c r="D243" s="16" t="s">
        <v>93</v>
      </c>
      <c r="E243" s="9" t="s">
        <v>191</v>
      </c>
      <c r="F243" s="22">
        <v>240</v>
      </c>
      <c r="G243" s="22"/>
      <c r="H243" s="25">
        <f>H244</f>
        <v>19616.9</v>
      </c>
    </row>
    <row r="244" spans="1:10" ht="21" thickBot="1">
      <c r="A244" s="16"/>
      <c r="B244" s="33" t="s">
        <v>202</v>
      </c>
      <c r="C244" s="22">
        <v>966</v>
      </c>
      <c r="D244" s="16" t="s">
        <v>93</v>
      </c>
      <c r="E244" s="9" t="s">
        <v>191</v>
      </c>
      <c r="F244" s="22">
        <v>244</v>
      </c>
      <c r="G244" s="22"/>
      <c r="H244" s="25">
        <f>8953.4+500.3+5988.1+300+859.7+3006.4+2429-2420</f>
        <v>19616.9</v>
      </c>
      <c r="J244">
        <f>3006.4+2429</f>
        <v>5435.4</v>
      </c>
    </row>
    <row r="245" spans="1:9" ht="13.5" hidden="1" thickBot="1">
      <c r="A245" s="16"/>
      <c r="B245" s="5" t="s">
        <v>211</v>
      </c>
      <c r="C245" s="22">
        <v>966</v>
      </c>
      <c r="D245" s="16" t="s">
        <v>93</v>
      </c>
      <c r="E245" s="9" t="s">
        <v>191</v>
      </c>
      <c r="F245" s="22">
        <v>244</v>
      </c>
      <c r="G245" s="22">
        <v>226</v>
      </c>
      <c r="H245" s="25">
        <v>620</v>
      </c>
      <c r="I245" s="148">
        <v>500.3</v>
      </c>
    </row>
    <row r="246" spans="1:8" ht="13.5" hidden="1" thickBot="1">
      <c r="A246" s="16"/>
      <c r="B246" s="5" t="s">
        <v>206</v>
      </c>
      <c r="C246" s="22">
        <v>966</v>
      </c>
      <c r="D246" s="16" t="s">
        <v>93</v>
      </c>
      <c r="E246" s="9" t="s">
        <v>191</v>
      </c>
      <c r="F246" s="22">
        <v>244</v>
      </c>
      <c r="G246" s="22">
        <v>290</v>
      </c>
      <c r="H246" s="25">
        <f>8333.4+2429</f>
        <v>10762.4</v>
      </c>
    </row>
    <row r="247" spans="1:8" ht="21" thickBot="1">
      <c r="A247" s="40" t="s">
        <v>152</v>
      </c>
      <c r="B247" s="41" t="s">
        <v>125</v>
      </c>
      <c r="C247" s="42">
        <v>966</v>
      </c>
      <c r="D247" s="43" t="s">
        <v>93</v>
      </c>
      <c r="E247" s="43" t="s">
        <v>192</v>
      </c>
      <c r="F247" s="42"/>
      <c r="G247" s="42"/>
      <c r="H247" s="66">
        <f>H248</f>
        <v>570</v>
      </c>
    </row>
    <row r="248" spans="1:8" ht="49.5" customHeight="1">
      <c r="A248" s="16" t="s">
        <v>153</v>
      </c>
      <c r="B248" s="33" t="s">
        <v>24</v>
      </c>
      <c r="C248" s="22">
        <v>966</v>
      </c>
      <c r="D248" s="16" t="s">
        <v>93</v>
      </c>
      <c r="E248" s="9" t="s">
        <v>192</v>
      </c>
      <c r="F248" s="22">
        <v>200</v>
      </c>
      <c r="G248" s="22"/>
      <c r="H248" s="25">
        <f>H249</f>
        <v>570</v>
      </c>
    </row>
    <row r="249" spans="1:8" ht="20.25">
      <c r="A249" s="16"/>
      <c r="B249" s="5" t="s">
        <v>109</v>
      </c>
      <c r="C249" s="22">
        <v>966</v>
      </c>
      <c r="D249" s="16" t="s">
        <v>93</v>
      </c>
      <c r="E249" s="9" t="s">
        <v>192</v>
      </c>
      <c r="F249" s="22">
        <v>240</v>
      </c>
      <c r="G249" s="22"/>
      <c r="H249" s="25">
        <f>H250</f>
        <v>570</v>
      </c>
    </row>
    <row r="250" spans="1:8" ht="21.75" customHeight="1" thickBot="1">
      <c r="A250" s="16"/>
      <c r="B250" s="33" t="s">
        <v>202</v>
      </c>
      <c r="C250" s="22">
        <v>966</v>
      </c>
      <c r="D250" s="16" t="s">
        <v>93</v>
      </c>
      <c r="E250" s="9" t="s">
        <v>192</v>
      </c>
      <c r="F250" s="22">
        <v>244</v>
      </c>
      <c r="G250" s="22"/>
      <c r="H250" s="25">
        <v>570</v>
      </c>
    </row>
    <row r="251" spans="1:8" ht="13.5" hidden="1" thickBot="1">
      <c r="A251" s="18"/>
      <c r="B251" s="6" t="s">
        <v>206</v>
      </c>
      <c r="C251" s="24">
        <v>966</v>
      </c>
      <c r="D251" s="18" t="s">
        <v>93</v>
      </c>
      <c r="E251" s="63" t="s">
        <v>192</v>
      </c>
      <c r="F251" s="24">
        <v>244</v>
      </c>
      <c r="G251" s="24">
        <v>290</v>
      </c>
      <c r="H251" s="28">
        <f>570+500.3</f>
        <v>1070.3</v>
      </c>
    </row>
    <row r="252" spans="1:8" ht="24" customHeight="1" hidden="1" thickBot="1">
      <c r="A252" s="79" t="s">
        <v>154</v>
      </c>
      <c r="B252" s="80" t="s">
        <v>62</v>
      </c>
      <c r="C252" s="81">
        <v>966</v>
      </c>
      <c r="D252" s="82">
        <v>1000</v>
      </c>
      <c r="E252" s="82"/>
      <c r="F252" s="81"/>
      <c r="G252" s="81"/>
      <c r="H252" s="83">
        <f>H253+H259</f>
        <v>9779.52</v>
      </c>
    </row>
    <row r="253" spans="1:8" ht="13.5" thickBot="1">
      <c r="A253" s="73" t="s">
        <v>59</v>
      </c>
      <c r="B253" s="74" t="s">
        <v>64</v>
      </c>
      <c r="C253" s="75">
        <v>966</v>
      </c>
      <c r="D253" s="76">
        <v>1003</v>
      </c>
      <c r="E253" s="76"/>
      <c r="F253" s="75"/>
      <c r="G253" s="75"/>
      <c r="H253" s="77">
        <f>H254</f>
        <v>397.82</v>
      </c>
    </row>
    <row r="254" spans="1:8" ht="41.25" thickBot="1">
      <c r="A254" s="40" t="s">
        <v>61</v>
      </c>
      <c r="B254" s="41" t="s">
        <v>100</v>
      </c>
      <c r="C254" s="42">
        <v>966</v>
      </c>
      <c r="D254" s="43">
        <v>1003</v>
      </c>
      <c r="E254" s="43" t="s">
        <v>193</v>
      </c>
      <c r="F254" s="42"/>
      <c r="G254" s="42"/>
      <c r="H254" s="66">
        <f>H258</f>
        <v>397.82</v>
      </c>
    </row>
    <row r="255" spans="1:8" ht="12.75">
      <c r="A255" s="9" t="s">
        <v>155</v>
      </c>
      <c r="B255" s="10" t="s">
        <v>101</v>
      </c>
      <c r="C255" s="29">
        <v>966</v>
      </c>
      <c r="D255" s="9">
        <v>1003</v>
      </c>
      <c r="E255" s="9" t="s">
        <v>193</v>
      </c>
      <c r="F255" s="29">
        <v>300</v>
      </c>
      <c r="G255" s="29"/>
      <c r="H255" s="25">
        <f>H256</f>
        <v>397.82</v>
      </c>
    </row>
    <row r="256" spans="1:8" ht="21.75" customHeight="1">
      <c r="A256" s="9"/>
      <c r="B256" s="35" t="s">
        <v>103</v>
      </c>
      <c r="C256" s="29">
        <v>966</v>
      </c>
      <c r="D256" s="9">
        <v>1003</v>
      </c>
      <c r="E256" s="9" t="s">
        <v>193</v>
      </c>
      <c r="F256" s="29">
        <v>310</v>
      </c>
      <c r="G256" s="29"/>
      <c r="H256" s="25">
        <f>H257</f>
        <v>397.82</v>
      </c>
    </row>
    <row r="257" spans="1:9" ht="12.75">
      <c r="A257" s="9"/>
      <c r="B257" s="110" t="s">
        <v>204</v>
      </c>
      <c r="C257" s="29">
        <v>966</v>
      </c>
      <c r="D257" s="9">
        <v>1003</v>
      </c>
      <c r="E257" s="9" t="s">
        <v>193</v>
      </c>
      <c r="F257" s="29">
        <v>312</v>
      </c>
      <c r="G257" s="29"/>
      <c r="H257" s="25">
        <f>H258</f>
        <v>397.82</v>
      </c>
      <c r="I257" s="148">
        <v>695.3</v>
      </c>
    </row>
    <row r="258" spans="1:12" s="118" customFormat="1" ht="50.25" customHeight="1" thickBot="1">
      <c r="A258" s="9"/>
      <c r="B258" s="35" t="s">
        <v>245</v>
      </c>
      <c r="C258" s="29">
        <v>966</v>
      </c>
      <c r="D258" s="9">
        <v>1003</v>
      </c>
      <c r="E258" s="9" t="s">
        <v>193</v>
      </c>
      <c r="F258" s="29">
        <v>312</v>
      </c>
      <c r="G258" s="29">
        <v>263</v>
      </c>
      <c r="H258" s="25">
        <f>405.32-7.5</f>
        <v>397.82</v>
      </c>
      <c r="I258" s="148"/>
      <c r="J258"/>
      <c r="K258"/>
      <c r="L258"/>
    </row>
    <row r="259" spans="1:12" s="118" customFormat="1" ht="13.5" thickBot="1">
      <c r="A259" s="73" t="s">
        <v>156</v>
      </c>
      <c r="B259" s="74" t="s">
        <v>66</v>
      </c>
      <c r="C259" s="75">
        <v>966</v>
      </c>
      <c r="D259" s="76">
        <v>1004</v>
      </c>
      <c r="E259" s="76"/>
      <c r="F259" s="75"/>
      <c r="G259" s="75"/>
      <c r="H259" s="77">
        <f>H260+H264</f>
        <v>9381.7</v>
      </c>
      <c r="I259" s="148"/>
      <c r="J259"/>
      <c r="K259"/>
      <c r="L259"/>
    </row>
    <row r="260" spans="1:12" s="118" customFormat="1" ht="41.25" hidden="1" thickBot="1">
      <c r="A260" s="40" t="s">
        <v>157</v>
      </c>
      <c r="B260" s="41" t="s">
        <v>128</v>
      </c>
      <c r="C260" s="42">
        <v>966</v>
      </c>
      <c r="D260" s="43">
        <v>1004</v>
      </c>
      <c r="E260" s="43" t="s">
        <v>248</v>
      </c>
      <c r="F260" s="42"/>
      <c r="G260" s="42"/>
      <c r="H260" s="66">
        <f>H261</f>
        <v>6793.1</v>
      </c>
      <c r="I260" s="148"/>
      <c r="J260"/>
      <c r="K260"/>
      <c r="L260"/>
    </row>
    <row r="261" spans="1:12" s="118" customFormat="1" ht="12.75">
      <c r="A261" s="9" t="s">
        <v>158</v>
      </c>
      <c r="B261" s="10" t="s">
        <v>101</v>
      </c>
      <c r="C261" s="29">
        <v>966</v>
      </c>
      <c r="D261" s="9">
        <v>1004</v>
      </c>
      <c r="E261" s="9" t="s">
        <v>248</v>
      </c>
      <c r="F261" s="29">
        <v>300</v>
      </c>
      <c r="G261" s="29"/>
      <c r="H261" s="25">
        <f>H262</f>
        <v>6793.1</v>
      </c>
      <c r="I261" s="148">
        <v>-325.4</v>
      </c>
      <c r="J261"/>
      <c r="K261"/>
      <c r="L261"/>
    </row>
    <row r="262" spans="1:12" s="118" customFormat="1" ht="12.75">
      <c r="A262" s="9"/>
      <c r="B262" s="35" t="s">
        <v>103</v>
      </c>
      <c r="C262" s="29">
        <v>966</v>
      </c>
      <c r="D262" s="9">
        <v>1004</v>
      </c>
      <c r="E262" s="9" t="s">
        <v>248</v>
      </c>
      <c r="F262" s="29">
        <v>310</v>
      </c>
      <c r="G262" s="29"/>
      <c r="H262" s="25">
        <f>H263</f>
        <v>6793.1</v>
      </c>
      <c r="I262" s="148"/>
      <c r="J262"/>
      <c r="K262"/>
      <c r="L262"/>
    </row>
    <row r="263" spans="1:12" s="118" customFormat="1" ht="21" thickBot="1">
      <c r="A263" s="9"/>
      <c r="B263" s="35" t="s">
        <v>203</v>
      </c>
      <c r="C263" s="29">
        <v>966</v>
      </c>
      <c r="D263" s="9">
        <v>1004</v>
      </c>
      <c r="E263" s="9" t="s">
        <v>248</v>
      </c>
      <c r="F263" s="29">
        <v>313</v>
      </c>
      <c r="G263" s="29">
        <v>262</v>
      </c>
      <c r="H263" s="25">
        <v>6793.1</v>
      </c>
      <c r="I263" s="148"/>
      <c r="J263"/>
      <c r="K263"/>
      <c r="L263"/>
    </row>
    <row r="264" spans="1:12" s="118" customFormat="1" ht="77.25" customHeight="1" thickBot="1">
      <c r="A264" s="40" t="s">
        <v>159</v>
      </c>
      <c r="B264" s="41" t="s">
        <v>127</v>
      </c>
      <c r="C264" s="42">
        <v>966</v>
      </c>
      <c r="D264" s="43">
        <v>1004</v>
      </c>
      <c r="E264" s="43" t="s">
        <v>249</v>
      </c>
      <c r="F264" s="42"/>
      <c r="G264" s="42"/>
      <c r="H264" s="66">
        <f>H266</f>
        <v>2588.6</v>
      </c>
      <c r="I264" s="148"/>
      <c r="J264"/>
      <c r="K264"/>
      <c r="L264"/>
    </row>
    <row r="265" spans="1:12" s="118" customFormat="1" ht="12.75">
      <c r="A265" s="9" t="s">
        <v>160</v>
      </c>
      <c r="B265" s="10" t="s">
        <v>101</v>
      </c>
      <c r="C265" s="29">
        <v>966</v>
      </c>
      <c r="D265" s="9">
        <v>1004</v>
      </c>
      <c r="E265" s="9" t="s">
        <v>249</v>
      </c>
      <c r="F265" s="29">
        <v>300</v>
      </c>
      <c r="G265" s="29"/>
      <c r="H265" s="25">
        <f>H266</f>
        <v>2588.6</v>
      </c>
      <c r="I265" s="148"/>
      <c r="J265"/>
      <c r="K265"/>
      <c r="L265"/>
    </row>
    <row r="266" spans="1:12" s="118" customFormat="1" ht="13.5" thickBot="1">
      <c r="A266" s="9"/>
      <c r="B266" s="110" t="s">
        <v>111</v>
      </c>
      <c r="C266" s="29">
        <v>966</v>
      </c>
      <c r="D266" s="9">
        <v>1004</v>
      </c>
      <c r="E266" s="9" t="s">
        <v>249</v>
      </c>
      <c r="F266" s="29">
        <v>323</v>
      </c>
      <c r="G266" s="29"/>
      <c r="H266" s="25">
        <v>2588.6</v>
      </c>
      <c r="I266" s="148"/>
      <c r="J266"/>
      <c r="K266"/>
      <c r="L266"/>
    </row>
    <row r="267" spans="1:12" s="118" customFormat="1" ht="21" hidden="1" thickBot="1">
      <c r="A267" s="9"/>
      <c r="B267" s="33" t="s">
        <v>203</v>
      </c>
      <c r="C267" s="29">
        <v>966</v>
      </c>
      <c r="D267" s="9">
        <v>1004</v>
      </c>
      <c r="E267" s="9" t="s">
        <v>249</v>
      </c>
      <c r="F267" s="29">
        <v>323</v>
      </c>
      <c r="G267" s="29">
        <v>226</v>
      </c>
      <c r="H267" s="25">
        <f>3333.7-325.4</f>
        <v>3008.2999999999997</v>
      </c>
      <c r="I267" s="148"/>
      <c r="J267"/>
      <c r="K267"/>
      <c r="L267"/>
    </row>
    <row r="268" spans="1:12" s="118" customFormat="1" ht="12.75">
      <c r="A268" s="99" t="s">
        <v>161</v>
      </c>
      <c r="B268" s="100" t="s">
        <v>67</v>
      </c>
      <c r="C268" s="101">
        <v>966</v>
      </c>
      <c r="D268" s="102">
        <v>1100</v>
      </c>
      <c r="E268" s="102"/>
      <c r="F268" s="101"/>
      <c r="G268" s="101"/>
      <c r="H268" s="103">
        <f>H269</f>
        <v>200</v>
      </c>
      <c r="I268" s="148"/>
      <c r="J268"/>
      <c r="K268"/>
      <c r="L268"/>
    </row>
    <row r="269" spans="1:12" s="118" customFormat="1" ht="12.75">
      <c r="A269" s="104" t="s">
        <v>63</v>
      </c>
      <c r="B269" s="105" t="s">
        <v>69</v>
      </c>
      <c r="C269" s="106">
        <v>966</v>
      </c>
      <c r="D269" s="104">
        <v>1102</v>
      </c>
      <c r="E269" s="104"/>
      <c r="F269" s="106"/>
      <c r="G269" s="106"/>
      <c r="H269" s="107">
        <f>H270</f>
        <v>200</v>
      </c>
      <c r="I269" s="148"/>
      <c r="J269"/>
      <c r="K269"/>
      <c r="L269"/>
    </row>
    <row r="270" spans="1:12" s="118" customFormat="1" ht="71.25">
      <c r="A270" s="91" t="s">
        <v>65</v>
      </c>
      <c r="B270" s="92" t="s">
        <v>129</v>
      </c>
      <c r="C270" s="93">
        <v>966</v>
      </c>
      <c r="D270" s="91">
        <v>1102</v>
      </c>
      <c r="E270" s="91" t="s">
        <v>251</v>
      </c>
      <c r="F270" s="93"/>
      <c r="G270" s="93"/>
      <c r="H270" s="94">
        <f>H271</f>
        <v>200</v>
      </c>
      <c r="I270" s="148"/>
      <c r="J270"/>
      <c r="K270"/>
      <c r="L270"/>
    </row>
    <row r="271" spans="1:12" s="118" customFormat="1" ht="20.25">
      <c r="A271" s="17" t="s">
        <v>162</v>
      </c>
      <c r="B271" s="35" t="s">
        <v>24</v>
      </c>
      <c r="C271" s="23">
        <v>966</v>
      </c>
      <c r="D271" s="17">
        <v>1102</v>
      </c>
      <c r="E271" s="1" t="s">
        <v>251</v>
      </c>
      <c r="F271" s="23">
        <v>200</v>
      </c>
      <c r="G271" s="23"/>
      <c r="H271" s="26">
        <f>H272</f>
        <v>200</v>
      </c>
      <c r="I271" s="148"/>
      <c r="J271"/>
      <c r="K271"/>
      <c r="L271"/>
    </row>
    <row r="272" spans="1:12" s="118" customFormat="1" ht="20.25">
      <c r="A272" s="17"/>
      <c r="B272" s="5" t="s">
        <v>109</v>
      </c>
      <c r="C272" s="23">
        <v>966</v>
      </c>
      <c r="D272" s="17">
        <v>1102</v>
      </c>
      <c r="E272" s="1" t="s">
        <v>251</v>
      </c>
      <c r="F272" s="23">
        <v>240</v>
      </c>
      <c r="G272" s="23"/>
      <c r="H272" s="26">
        <f>H273</f>
        <v>200</v>
      </c>
      <c r="I272" s="148"/>
      <c r="J272"/>
      <c r="K272"/>
      <c r="L272"/>
    </row>
    <row r="273" spans="1:12" s="118" customFormat="1" ht="20.25">
      <c r="A273" s="17"/>
      <c r="B273" s="33" t="s">
        <v>202</v>
      </c>
      <c r="C273" s="23">
        <v>966</v>
      </c>
      <c r="D273" s="17">
        <v>1102</v>
      </c>
      <c r="E273" s="1" t="s">
        <v>251</v>
      </c>
      <c r="F273" s="23">
        <v>244</v>
      </c>
      <c r="G273" s="23"/>
      <c r="H273" s="26">
        <v>200</v>
      </c>
      <c r="I273" s="148"/>
      <c r="J273"/>
      <c r="K273"/>
      <c r="L273"/>
    </row>
    <row r="274" spans="1:12" s="118" customFormat="1" ht="12.75" hidden="1">
      <c r="A274" s="17"/>
      <c r="B274" s="5" t="s">
        <v>211</v>
      </c>
      <c r="C274" s="23">
        <v>966</v>
      </c>
      <c r="D274" s="17">
        <v>1102</v>
      </c>
      <c r="E274" s="1" t="s">
        <v>251</v>
      </c>
      <c r="F274" s="23">
        <v>244</v>
      </c>
      <c r="G274" s="23">
        <v>226</v>
      </c>
      <c r="H274" s="26">
        <v>200</v>
      </c>
      <c r="I274" s="148"/>
      <c r="J274" t="s">
        <v>254</v>
      </c>
      <c r="K274"/>
      <c r="L274"/>
    </row>
    <row r="275" spans="1:12" s="118" customFormat="1" ht="12.75">
      <c r="A275" s="95" t="s">
        <v>163</v>
      </c>
      <c r="B275" s="96" t="s">
        <v>72</v>
      </c>
      <c r="C275" s="97">
        <v>966</v>
      </c>
      <c r="D275" s="95">
        <v>1200</v>
      </c>
      <c r="E275" s="95"/>
      <c r="F275" s="97"/>
      <c r="G275" s="97"/>
      <c r="H275" s="98">
        <f>H276</f>
        <v>1650.4</v>
      </c>
      <c r="I275" s="148"/>
      <c r="J275"/>
      <c r="K275"/>
      <c r="L275"/>
    </row>
    <row r="276" spans="1:12" s="118" customFormat="1" ht="12.75">
      <c r="A276" s="104" t="s">
        <v>68</v>
      </c>
      <c r="B276" s="105" t="s">
        <v>73</v>
      </c>
      <c r="C276" s="106">
        <v>966</v>
      </c>
      <c r="D276" s="104">
        <v>1202</v>
      </c>
      <c r="E276" s="104"/>
      <c r="F276" s="106"/>
      <c r="G276" s="106"/>
      <c r="H276" s="107">
        <f>H277</f>
        <v>1650.4</v>
      </c>
      <c r="I276" s="148"/>
      <c r="J276"/>
      <c r="K276"/>
      <c r="L276"/>
    </row>
    <row r="277" spans="1:12" s="118" customFormat="1" ht="91.5">
      <c r="A277" s="91" t="s">
        <v>70</v>
      </c>
      <c r="B277" s="92" t="s">
        <v>113</v>
      </c>
      <c r="C277" s="93">
        <v>966</v>
      </c>
      <c r="D277" s="91">
        <v>1202</v>
      </c>
      <c r="E277" s="91" t="s">
        <v>194</v>
      </c>
      <c r="F277" s="93"/>
      <c r="G277" s="93"/>
      <c r="H277" s="94">
        <f>H278</f>
        <v>1650.4</v>
      </c>
      <c r="I277" s="148"/>
      <c r="J277"/>
      <c r="K277"/>
      <c r="L277"/>
    </row>
    <row r="278" spans="1:12" s="118" customFormat="1" ht="45" customHeight="1">
      <c r="A278" s="17" t="s">
        <v>71</v>
      </c>
      <c r="B278" s="35" t="s">
        <v>24</v>
      </c>
      <c r="C278" s="23">
        <v>966</v>
      </c>
      <c r="D278" s="17">
        <v>1202</v>
      </c>
      <c r="E278" s="1" t="s">
        <v>194</v>
      </c>
      <c r="F278" s="23">
        <v>200</v>
      </c>
      <c r="G278" s="23"/>
      <c r="H278" s="26">
        <f>H279</f>
        <v>1650.4</v>
      </c>
      <c r="I278" s="148"/>
      <c r="J278"/>
      <c r="K278"/>
      <c r="L278"/>
    </row>
    <row r="279" spans="1:12" s="118" customFormat="1" ht="20.25">
      <c r="A279" s="17"/>
      <c r="B279" s="5" t="s">
        <v>109</v>
      </c>
      <c r="C279" s="23">
        <v>966</v>
      </c>
      <c r="D279" s="17">
        <v>1202</v>
      </c>
      <c r="E279" s="1" t="s">
        <v>194</v>
      </c>
      <c r="F279" s="23">
        <v>240</v>
      </c>
      <c r="G279" s="23"/>
      <c r="H279" s="26">
        <f>H280</f>
        <v>1650.4</v>
      </c>
      <c r="I279" s="148"/>
      <c r="J279"/>
      <c r="K279"/>
      <c r="L279"/>
    </row>
    <row r="280" spans="1:12" s="118" customFormat="1" ht="20.25">
      <c r="A280" s="17"/>
      <c r="B280" s="33" t="s">
        <v>202</v>
      </c>
      <c r="C280" s="23">
        <v>966</v>
      </c>
      <c r="D280" s="17">
        <v>1202</v>
      </c>
      <c r="E280" s="1" t="s">
        <v>194</v>
      </c>
      <c r="F280" s="23">
        <v>244</v>
      </c>
      <c r="G280" s="23"/>
      <c r="H280" s="26">
        <f>3000-490-859.6</f>
        <v>1650.4</v>
      </c>
      <c r="I280" s="148"/>
      <c r="J280"/>
      <c r="K280"/>
      <c r="L280"/>
    </row>
    <row r="281" spans="1:12" s="118" customFormat="1" ht="12.75">
      <c r="A281" s="17"/>
      <c r="B281" s="5" t="s">
        <v>211</v>
      </c>
      <c r="C281" s="23">
        <v>966</v>
      </c>
      <c r="D281" s="17">
        <v>1202</v>
      </c>
      <c r="E281" s="1" t="s">
        <v>194</v>
      </c>
      <c r="F281" s="23">
        <v>244</v>
      </c>
      <c r="G281" s="23">
        <v>226</v>
      </c>
      <c r="H281" s="26">
        <f>3000-490-859.6</f>
        <v>1650.4</v>
      </c>
      <c r="I281" s="148"/>
      <c r="J281"/>
      <c r="K281"/>
      <c r="L281"/>
    </row>
    <row r="282" spans="1:8" ht="12.75">
      <c r="A282" s="30"/>
      <c r="B282" s="31" t="s">
        <v>74</v>
      </c>
      <c r="C282" s="32"/>
      <c r="D282" s="32"/>
      <c r="E282" s="64"/>
      <c r="F282" s="32"/>
      <c r="G282" s="32"/>
      <c r="H282" s="39">
        <f>H275+H268+H252+H232+H181+H168+H12+H239</f>
        <v>117926.32</v>
      </c>
    </row>
  </sheetData>
  <sheetProtection/>
  <autoFilter ref="A11:G282"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108"/>
  <sheetViews>
    <sheetView zoomScalePageLayoutView="0" workbookViewId="0" topLeftCell="A16">
      <selection activeCell="E11" sqref="E11"/>
    </sheetView>
  </sheetViews>
  <sheetFormatPr defaultColWidth="9.00390625" defaultRowHeight="12.75"/>
  <cols>
    <col min="1" max="1" width="14.375" style="0" customWidth="1"/>
    <col min="2" max="2" width="15.875" style="0" customWidth="1"/>
    <col min="3" max="3" width="14.625" style="0" customWidth="1"/>
    <col min="4" max="4" width="11.50390625" style="0" customWidth="1"/>
    <col min="5" max="5" width="40.375" style="0" customWidth="1"/>
    <col min="6" max="6" width="19.375" style="0" customWidth="1"/>
  </cols>
  <sheetData>
    <row r="4" spans="2:6" ht="12.75">
      <c r="B4" s="270"/>
      <c r="C4" s="270"/>
      <c r="D4" s="270"/>
      <c r="E4" s="270"/>
      <c r="F4" s="270"/>
    </row>
    <row r="5" spans="2:6" ht="12.75">
      <c r="B5" s="270"/>
      <c r="C5" s="270"/>
      <c r="D5" s="270"/>
      <c r="E5" s="270"/>
      <c r="F5" s="270"/>
    </row>
    <row r="6" spans="2:6" ht="12.75">
      <c r="B6" s="270"/>
      <c r="C6" s="270"/>
      <c r="D6" s="270"/>
      <c r="E6" s="270"/>
      <c r="F6" s="271"/>
    </row>
    <row r="7" spans="2:6" ht="12.75">
      <c r="B7" s="270"/>
      <c r="C7" s="270"/>
      <c r="D7" s="270"/>
      <c r="E7" s="270"/>
      <c r="F7" s="271"/>
    </row>
    <row r="8" spans="2:6" ht="12.75">
      <c r="B8" s="270"/>
      <c r="C8" s="270"/>
      <c r="D8" s="270"/>
      <c r="E8" s="270"/>
      <c r="F8" s="271"/>
    </row>
    <row r="9" spans="2:6" ht="12.75">
      <c r="B9" s="270"/>
      <c r="C9" s="270"/>
      <c r="D9" s="270"/>
      <c r="E9" s="270"/>
      <c r="F9" s="271"/>
    </row>
    <row r="10" spans="2:6" ht="12.75">
      <c r="B10" s="270"/>
      <c r="C10" s="270"/>
      <c r="D10" s="270"/>
      <c r="E10" s="270"/>
      <c r="F10" s="271"/>
    </row>
    <row r="11" spans="1:6" ht="47.25" customHeight="1">
      <c r="A11" s="272" t="s">
        <v>434</v>
      </c>
      <c r="B11" s="270"/>
      <c r="C11" s="275"/>
      <c r="D11" s="270"/>
      <c r="E11" s="270"/>
      <c r="F11" s="276"/>
    </row>
    <row r="12" spans="1:6" ht="30.75">
      <c r="A12" s="266" t="s">
        <v>77</v>
      </c>
      <c r="B12" s="267" t="s">
        <v>222</v>
      </c>
      <c r="C12" s="277" t="s">
        <v>78</v>
      </c>
      <c r="D12" s="266" t="s">
        <v>223</v>
      </c>
      <c r="E12" s="266" t="s">
        <v>435</v>
      </c>
      <c r="F12" s="268" t="s">
        <v>224</v>
      </c>
    </row>
    <row r="13" spans="1:6" ht="39">
      <c r="A13" s="280">
        <v>966</v>
      </c>
      <c r="B13" s="273" t="s">
        <v>84</v>
      </c>
      <c r="C13" s="273" t="s">
        <v>175</v>
      </c>
      <c r="D13" s="280">
        <v>244</v>
      </c>
      <c r="E13" s="279" t="s">
        <v>202</v>
      </c>
      <c r="F13" s="274">
        <v>-515</v>
      </c>
    </row>
    <row r="14" spans="1:6" ht="39">
      <c r="A14" s="280">
        <v>966</v>
      </c>
      <c r="B14" s="273" t="s">
        <v>83</v>
      </c>
      <c r="C14" s="273" t="s">
        <v>177</v>
      </c>
      <c r="D14" s="280">
        <v>244</v>
      </c>
      <c r="E14" s="279" t="s">
        <v>202</v>
      </c>
      <c r="F14" s="274">
        <f>-100</f>
        <v>-100</v>
      </c>
    </row>
    <row r="15" spans="1:6" ht="39">
      <c r="A15" s="280">
        <v>966</v>
      </c>
      <c r="B15" s="273" t="s">
        <v>83</v>
      </c>
      <c r="C15" s="273" t="s">
        <v>178</v>
      </c>
      <c r="D15" s="280">
        <v>244</v>
      </c>
      <c r="E15" s="279" t="s">
        <v>202</v>
      </c>
      <c r="F15" s="274">
        <v>-1.3</v>
      </c>
    </row>
    <row r="16" spans="1:6" ht="39">
      <c r="A16" s="280">
        <v>966</v>
      </c>
      <c r="B16" s="273" t="s">
        <v>83</v>
      </c>
      <c r="C16" s="273" t="s">
        <v>180</v>
      </c>
      <c r="D16" s="280">
        <v>244</v>
      </c>
      <c r="E16" s="279" t="s">
        <v>202</v>
      </c>
      <c r="F16" s="274">
        <v>-1.2</v>
      </c>
    </row>
    <row r="17" spans="1:6" ht="39">
      <c r="A17" s="278">
        <v>966</v>
      </c>
      <c r="B17" s="273" t="s">
        <v>83</v>
      </c>
      <c r="C17" s="273" t="s">
        <v>233</v>
      </c>
      <c r="D17" s="278">
        <v>244</v>
      </c>
      <c r="E17" s="279" t="s">
        <v>202</v>
      </c>
      <c r="F17" s="274">
        <v>-1.3</v>
      </c>
    </row>
    <row r="18" spans="1:6" ht="39">
      <c r="A18" s="278">
        <v>966</v>
      </c>
      <c r="B18" s="273" t="s">
        <v>83</v>
      </c>
      <c r="C18" s="273" t="s">
        <v>181</v>
      </c>
      <c r="D18" s="278">
        <v>244</v>
      </c>
      <c r="E18" s="279" t="s">
        <v>202</v>
      </c>
      <c r="F18" s="274">
        <v>-1.2</v>
      </c>
    </row>
    <row r="19" spans="1:6" ht="39">
      <c r="A19" s="278">
        <v>966</v>
      </c>
      <c r="B19" s="273" t="s">
        <v>83</v>
      </c>
      <c r="C19" s="273" t="s">
        <v>182</v>
      </c>
      <c r="D19" s="278">
        <v>244</v>
      </c>
      <c r="E19" s="279" t="s">
        <v>202</v>
      </c>
      <c r="F19" s="274">
        <v>-22</v>
      </c>
    </row>
    <row r="20" spans="1:6" ht="39">
      <c r="A20" s="280">
        <v>966</v>
      </c>
      <c r="B20" s="273" t="s">
        <v>83</v>
      </c>
      <c r="C20" s="273" t="s">
        <v>183</v>
      </c>
      <c r="D20" s="280">
        <v>244</v>
      </c>
      <c r="E20" s="279" t="s">
        <v>202</v>
      </c>
      <c r="F20" s="274">
        <v>-5.7</v>
      </c>
    </row>
    <row r="21" spans="1:6" ht="66">
      <c r="A21" s="280">
        <v>966</v>
      </c>
      <c r="B21" s="273" t="s">
        <v>84</v>
      </c>
      <c r="C21" s="273" t="s">
        <v>440</v>
      </c>
      <c r="D21" s="280">
        <v>129</v>
      </c>
      <c r="E21" s="279" t="s">
        <v>212</v>
      </c>
      <c r="F21" s="274">
        <v>-5.2</v>
      </c>
    </row>
    <row r="22" spans="1:6" ht="39">
      <c r="A22" s="280">
        <v>966</v>
      </c>
      <c r="B22" s="273" t="s">
        <v>89</v>
      </c>
      <c r="C22" s="273" t="s">
        <v>189</v>
      </c>
      <c r="D22" s="280">
        <v>244</v>
      </c>
      <c r="E22" s="279" t="s">
        <v>202</v>
      </c>
      <c r="F22" s="274">
        <v>650</v>
      </c>
    </row>
    <row r="23" spans="1:6" ht="12.75">
      <c r="A23" s="280">
        <v>966</v>
      </c>
      <c r="B23" s="273" t="s">
        <v>89</v>
      </c>
      <c r="C23" s="273" t="s">
        <v>256</v>
      </c>
      <c r="D23" s="280">
        <v>122</v>
      </c>
      <c r="E23" s="279" t="s">
        <v>252</v>
      </c>
      <c r="F23" s="274">
        <v>1.6</v>
      </c>
    </row>
    <row r="24" spans="1:6" ht="26.25">
      <c r="A24" s="280">
        <v>966</v>
      </c>
      <c r="B24" s="273" t="s">
        <v>89</v>
      </c>
      <c r="C24" s="273" t="s">
        <v>256</v>
      </c>
      <c r="D24" s="280">
        <v>242</v>
      </c>
      <c r="E24" s="321" t="s">
        <v>205</v>
      </c>
      <c r="F24" s="274">
        <v>1.3</v>
      </c>
    </row>
    <row r="25" spans="1:6" ht="15">
      <c r="A25" s="320" t="s">
        <v>436</v>
      </c>
      <c r="B25" s="320"/>
      <c r="C25" s="320"/>
      <c r="D25" s="320"/>
      <c r="E25" s="269"/>
      <c r="F25" s="281">
        <f>SUM(F13:F24)</f>
        <v>-9.08162434143378E-14</v>
      </c>
    </row>
    <row r="26" spans="2:6" ht="12.75">
      <c r="B26" s="270"/>
      <c r="C26" s="270"/>
      <c r="D26" s="270"/>
      <c r="E26" s="270"/>
      <c r="F26" s="276"/>
    </row>
    <row r="27" spans="2:6" ht="12.75">
      <c r="B27" s="270"/>
      <c r="C27" s="270"/>
      <c r="D27" s="270"/>
      <c r="E27" s="270"/>
      <c r="F27" s="276"/>
    </row>
    <row r="28" spans="2:6" ht="42" customHeight="1">
      <c r="B28" s="270"/>
      <c r="C28" s="270"/>
      <c r="D28" s="270"/>
      <c r="E28" s="270"/>
      <c r="F28" s="276"/>
    </row>
    <row r="29" spans="2:6" ht="12.75">
      <c r="B29" s="270"/>
      <c r="C29" s="270"/>
      <c r="D29" s="270"/>
      <c r="E29" s="270"/>
      <c r="F29" s="276"/>
    </row>
    <row r="30" spans="1:6" ht="15">
      <c r="A30" s="282" t="s">
        <v>437</v>
      </c>
      <c r="B30" s="272"/>
      <c r="C30" s="282"/>
      <c r="D30" s="282"/>
      <c r="E30" s="282"/>
      <c r="F30" s="283" t="s">
        <v>438</v>
      </c>
    </row>
    <row r="31" spans="2:6" ht="12.75">
      <c r="B31" s="270"/>
      <c r="C31" s="270"/>
      <c r="D31" s="270"/>
      <c r="E31" s="270"/>
      <c r="F31" s="276"/>
    </row>
    <row r="32" spans="2:6" ht="12.75">
      <c r="B32" s="270"/>
      <c r="C32" s="270"/>
      <c r="D32" s="270"/>
      <c r="E32" s="270"/>
      <c r="F32" s="270"/>
    </row>
    <row r="33" spans="2:6" ht="12.75">
      <c r="B33" s="270"/>
      <c r="C33" s="270"/>
      <c r="D33" s="270"/>
      <c r="E33" s="270"/>
      <c r="F33" s="270"/>
    </row>
    <row r="34" spans="2:6" ht="12.75">
      <c r="B34" s="270"/>
      <c r="C34" s="270"/>
      <c r="D34" s="270"/>
      <c r="E34" s="270"/>
      <c r="F34" s="270"/>
    </row>
    <row r="35" spans="2:6" ht="12.75">
      <c r="B35" s="270"/>
      <c r="C35" s="270"/>
      <c r="D35" s="270"/>
      <c r="E35" s="270"/>
      <c r="F35" s="270"/>
    </row>
    <row r="36" spans="2:6" ht="12.75">
      <c r="B36" s="270"/>
      <c r="C36" s="270"/>
      <c r="D36" s="270"/>
      <c r="E36" s="270"/>
      <c r="F36" s="270"/>
    </row>
    <row r="37" spans="2:6" ht="12.75">
      <c r="B37" s="270"/>
      <c r="C37" s="270"/>
      <c r="D37" s="270"/>
      <c r="E37" s="270"/>
      <c r="F37" s="270"/>
    </row>
    <row r="38" spans="2:6" ht="12.75">
      <c r="B38" s="270"/>
      <c r="C38" s="270"/>
      <c r="D38" s="270"/>
      <c r="E38" s="270"/>
      <c r="F38" s="270"/>
    </row>
    <row r="39" spans="2:6" ht="12.75">
      <c r="B39" s="270"/>
      <c r="C39" s="270"/>
      <c r="D39" s="270"/>
      <c r="E39" s="270"/>
      <c r="F39" s="270"/>
    </row>
    <row r="40" spans="2:6" ht="12.75">
      <c r="B40" s="270"/>
      <c r="C40" s="270"/>
      <c r="D40" s="270"/>
      <c r="E40" s="270"/>
      <c r="F40" s="270"/>
    </row>
    <row r="41" spans="2:6" ht="12.75">
      <c r="B41" s="270"/>
      <c r="C41" s="270"/>
      <c r="D41" s="270"/>
      <c r="E41" s="270"/>
      <c r="F41" s="270"/>
    </row>
    <row r="42" spans="2:6" ht="12.75">
      <c r="B42" s="270"/>
      <c r="C42" s="270"/>
      <c r="D42" s="270"/>
      <c r="E42" s="270"/>
      <c r="F42" s="270"/>
    </row>
    <row r="43" spans="2:6" ht="12.75">
      <c r="B43" s="270"/>
      <c r="C43" s="270"/>
      <c r="D43" s="270"/>
      <c r="E43" s="270"/>
      <c r="F43" s="270"/>
    </row>
    <row r="44" spans="2:6" ht="12.75">
      <c r="B44" s="270"/>
      <c r="C44" s="270"/>
      <c r="D44" s="270"/>
      <c r="E44" s="270"/>
      <c r="F44" s="270"/>
    </row>
    <row r="45" spans="2:6" ht="12.75">
      <c r="B45" s="270"/>
      <c r="C45" s="270"/>
      <c r="D45" s="270"/>
      <c r="E45" s="270"/>
      <c r="F45" s="270"/>
    </row>
    <row r="46" spans="2:6" ht="12.75">
      <c r="B46" s="270"/>
      <c r="C46" s="270"/>
      <c r="D46" s="270"/>
      <c r="E46" s="270"/>
      <c r="F46" s="270"/>
    </row>
    <row r="47" spans="2:6" ht="12.75">
      <c r="B47" s="270"/>
      <c r="C47" s="270"/>
      <c r="D47" s="270"/>
      <c r="E47" s="270"/>
      <c r="F47" s="270"/>
    </row>
    <row r="48" spans="2:6" ht="12.75">
      <c r="B48" s="270"/>
      <c r="C48" s="270"/>
      <c r="D48" s="270"/>
      <c r="E48" s="270"/>
      <c r="F48" s="270"/>
    </row>
    <row r="49" spans="2:6" ht="12.75">
      <c r="B49" s="270"/>
      <c r="C49" s="270"/>
      <c r="D49" s="270"/>
      <c r="E49" s="270"/>
      <c r="F49" s="270"/>
    </row>
    <row r="50" spans="2:6" ht="12.75">
      <c r="B50" s="270"/>
      <c r="C50" s="270"/>
      <c r="D50" s="270"/>
      <c r="E50" s="270"/>
      <c r="F50" s="270"/>
    </row>
    <row r="51" spans="2:6" ht="12.75">
      <c r="B51" s="270"/>
      <c r="C51" s="270"/>
      <c r="D51" s="270"/>
      <c r="E51" s="270"/>
      <c r="F51" s="270"/>
    </row>
    <row r="52" spans="2:6" ht="12.75">
      <c r="B52" s="270"/>
      <c r="C52" s="270"/>
      <c r="D52" s="270"/>
      <c r="E52" s="270"/>
      <c r="F52" s="270"/>
    </row>
    <row r="53" spans="2:6" ht="12.75">
      <c r="B53" s="270"/>
      <c r="C53" s="270"/>
      <c r="D53" s="270"/>
      <c r="E53" s="270"/>
      <c r="F53" s="270"/>
    </row>
    <row r="54" spans="2:6" ht="12.75">
      <c r="B54" s="270"/>
      <c r="C54" s="270"/>
      <c r="D54" s="270"/>
      <c r="E54" s="270"/>
      <c r="F54" s="270"/>
    </row>
    <row r="55" spans="2:6" ht="12.75">
      <c r="B55" s="270"/>
      <c r="C55" s="270"/>
      <c r="D55" s="270"/>
      <c r="E55" s="270"/>
      <c r="F55" s="270"/>
    </row>
    <row r="56" spans="2:6" ht="12.75">
      <c r="B56" s="270"/>
      <c r="C56" s="270"/>
      <c r="D56" s="270"/>
      <c r="E56" s="270"/>
      <c r="F56" s="270"/>
    </row>
    <row r="57" spans="2:6" ht="12.75">
      <c r="B57" s="270"/>
      <c r="C57" s="270"/>
      <c r="D57" s="270"/>
      <c r="E57" s="270"/>
      <c r="F57" s="270"/>
    </row>
    <row r="58" spans="2:6" ht="12.75">
      <c r="B58" s="270"/>
      <c r="C58" s="270"/>
      <c r="D58" s="270"/>
      <c r="E58" s="270"/>
      <c r="F58" s="270"/>
    </row>
    <row r="59" spans="2:6" ht="12.75">
      <c r="B59" s="270"/>
      <c r="C59" s="270"/>
      <c r="D59" s="270"/>
      <c r="E59" s="270"/>
      <c r="F59" s="270"/>
    </row>
    <row r="60" spans="2:6" ht="12.75">
      <c r="B60" s="270"/>
      <c r="C60" s="270"/>
      <c r="D60" s="270"/>
      <c r="E60" s="270"/>
      <c r="F60" s="270"/>
    </row>
    <row r="61" spans="2:6" ht="12.75">
      <c r="B61" s="270"/>
      <c r="C61" s="270"/>
      <c r="D61" s="270"/>
      <c r="E61" s="270"/>
      <c r="F61" s="270"/>
    </row>
    <row r="62" spans="2:6" ht="12.75">
      <c r="B62" s="270"/>
      <c r="C62" s="270"/>
      <c r="D62" s="270"/>
      <c r="E62" s="270"/>
      <c r="F62" s="270"/>
    </row>
    <row r="63" spans="2:6" ht="12.75">
      <c r="B63" s="270"/>
      <c r="C63" s="270"/>
      <c r="D63" s="270"/>
      <c r="E63" s="270"/>
      <c r="F63" s="270"/>
    </row>
    <row r="64" spans="2:6" ht="12.75">
      <c r="B64" s="270"/>
      <c r="C64" s="270"/>
      <c r="D64" s="270"/>
      <c r="E64" s="270"/>
      <c r="F64" s="270"/>
    </row>
    <row r="65" spans="2:6" ht="12.75">
      <c r="B65" s="270"/>
      <c r="C65" s="270"/>
      <c r="D65" s="270"/>
      <c r="E65" s="270"/>
      <c r="F65" s="270"/>
    </row>
    <row r="66" spans="2:6" ht="12.75">
      <c r="B66" s="270"/>
      <c r="C66" s="270"/>
      <c r="D66" s="270"/>
      <c r="E66" s="270"/>
      <c r="F66" s="270"/>
    </row>
    <row r="67" spans="2:6" ht="12.75">
      <c r="B67" s="270"/>
      <c r="C67" s="270"/>
      <c r="D67" s="270"/>
      <c r="E67" s="270"/>
      <c r="F67" s="270"/>
    </row>
    <row r="68" spans="2:6" ht="12.75">
      <c r="B68" s="270"/>
      <c r="C68" s="270"/>
      <c r="D68" s="270"/>
      <c r="E68" s="270"/>
      <c r="F68" s="270"/>
    </row>
    <row r="69" spans="2:6" ht="12.75">
      <c r="B69" s="270"/>
      <c r="C69" s="270"/>
      <c r="D69" s="270"/>
      <c r="E69" s="270"/>
      <c r="F69" s="270"/>
    </row>
    <row r="70" spans="2:6" ht="12.75">
      <c r="B70" s="270"/>
      <c r="C70" s="270"/>
      <c r="D70" s="270"/>
      <c r="E70" s="270"/>
      <c r="F70" s="270"/>
    </row>
    <row r="71" spans="2:6" ht="12.75">
      <c r="B71" s="270"/>
      <c r="C71" s="270"/>
      <c r="D71" s="270"/>
      <c r="E71" s="270"/>
      <c r="F71" s="270"/>
    </row>
    <row r="72" spans="2:6" ht="12.75">
      <c r="B72" s="270"/>
      <c r="C72" s="270"/>
      <c r="D72" s="270"/>
      <c r="E72" s="270"/>
      <c r="F72" s="270"/>
    </row>
    <row r="73" spans="2:6" ht="12.75">
      <c r="B73" s="270"/>
      <c r="C73" s="270"/>
      <c r="D73" s="270"/>
      <c r="E73" s="270"/>
      <c r="F73" s="270"/>
    </row>
    <row r="74" spans="2:6" ht="12.75">
      <c r="B74" s="270"/>
      <c r="C74" s="270"/>
      <c r="D74" s="270"/>
      <c r="E74" s="270"/>
      <c r="F74" s="270"/>
    </row>
    <row r="75" spans="2:6" ht="12.75">
      <c r="B75" s="270"/>
      <c r="C75" s="270"/>
      <c r="D75" s="270"/>
      <c r="E75" s="270"/>
      <c r="F75" s="270"/>
    </row>
    <row r="76" spans="2:6" ht="12.75">
      <c r="B76" s="270"/>
      <c r="C76" s="270"/>
      <c r="D76" s="270"/>
      <c r="E76" s="270"/>
      <c r="F76" s="270"/>
    </row>
    <row r="77" spans="2:6" ht="12.75">
      <c r="B77" s="270"/>
      <c r="C77" s="270"/>
      <c r="D77" s="270"/>
      <c r="E77" s="270"/>
      <c r="F77" s="270"/>
    </row>
    <row r="78" spans="2:6" ht="12.75">
      <c r="B78" s="270"/>
      <c r="C78" s="270"/>
      <c r="D78" s="270"/>
      <c r="E78" s="270"/>
      <c r="F78" s="270"/>
    </row>
    <row r="79" spans="2:6" ht="12.75">
      <c r="B79" s="270"/>
      <c r="C79" s="270"/>
      <c r="D79" s="270"/>
      <c r="E79" s="270"/>
      <c r="F79" s="270"/>
    </row>
    <row r="80" spans="2:6" ht="12.75">
      <c r="B80" s="270"/>
      <c r="C80" s="270"/>
      <c r="D80" s="270"/>
      <c r="E80" s="270"/>
      <c r="F80" s="270"/>
    </row>
    <row r="81" spans="2:6" ht="12.75">
      <c r="B81" s="270"/>
      <c r="C81" s="270"/>
      <c r="D81" s="270"/>
      <c r="E81" s="270"/>
      <c r="F81" s="270"/>
    </row>
    <row r="82" spans="2:6" ht="12.75">
      <c r="B82" s="270"/>
      <c r="C82" s="270"/>
      <c r="D82" s="270"/>
      <c r="E82" s="270"/>
      <c r="F82" s="270"/>
    </row>
    <row r="83" spans="2:6" ht="12.75">
      <c r="B83" s="270"/>
      <c r="C83" s="270"/>
      <c r="D83" s="270"/>
      <c r="E83" s="270"/>
      <c r="F83" s="270"/>
    </row>
    <row r="84" spans="2:6" ht="12.75">
      <c r="B84" s="270"/>
      <c r="C84" s="270"/>
      <c r="D84" s="270"/>
      <c r="E84" s="270"/>
      <c r="F84" s="270"/>
    </row>
    <row r="85" spans="2:6" ht="12.75">
      <c r="B85" s="270"/>
      <c r="C85" s="270"/>
      <c r="D85" s="270"/>
      <c r="E85" s="270"/>
      <c r="F85" s="270"/>
    </row>
    <row r="86" spans="2:6" ht="12.75">
      <c r="B86" s="270"/>
      <c r="C86" s="270"/>
      <c r="D86" s="270"/>
      <c r="E86" s="270"/>
      <c r="F86" s="270"/>
    </row>
    <row r="87" spans="2:6" ht="12.75">
      <c r="B87" s="270"/>
      <c r="C87" s="270"/>
      <c r="D87" s="270"/>
      <c r="E87" s="270"/>
      <c r="F87" s="270"/>
    </row>
    <row r="88" spans="2:6" ht="12.75">
      <c r="B88" s="270"/>
      <c r="C88" s="270"/>
      <c r="D88" s="270"/>
      <c r="E88" s="270"/>
      <c r="F88" s="270"/>
    </row>
    <row r="89" spans="2:6" ht="12.75">
      <c r="B89" s="270"/>
      <c r="C89" s="270"/>
      <c r="D89" s="270"/>
      <c r="E89" s="270"/>
      <c r="F89" s="270"/>
    </row>
    <row r="90" spans="2:6" ht="12.75">
      <c r="B90" s="270"/>
      <c r="C90" s="270"/>
      <c r="D90" s="270"/>
      <c r="E90" s="270"/>
      <c r="F90" s="270"/>
    </row>
    <row r="91" spans="2:6" ht="12.75">
      <c r="B91" s="270"/>
      <c r="C91" s="270"/>
      <c r="D91" s="270"/>
      <c r="E91" s="270"/>
      <c r="F91" s="270"/>
    </row>
    <row r="92" spans="2:6" ht="12.75">
      <c r="B92" s="270"/>
      <c r="C92" s="270"/>
      <c r="D92" s="270"/>
      <c r="E92" s="270"/>
      <c r="F92" s="270"/>
    </row>
    <row r="93" spans="2:6" ht="12.75">
      <c r="B93" s="270"/>
      <c r="C93" s="270"/>
      <c r="D93" s="270"/>
      <c r="E93" s="270"/>
      <c r="F93" s="270"/>
    </row>
    <row r="94" spans="2:6" ht="12.75">
      <c r="B94" s="270"/>
      <c r="C94" s="270"/>
      <c r="D94" s="270"/>
      <c r="E94" s="270"/>
      <c r="F94" s="270"/>
    </row>
    <row r="95" spans="2:6" ht="12.75">
      <c r="B95" s="270"/>
      <c r="C95" s="270"/>
      <c r="D95" s="270"/>
      <c r="E95" s="270"/>
      <c r="F95" s="270"/>
    </row>
    <row r="96" spans="2:6" ht="12.75">
      <c r="B96" s="270"/>
      <c r="C96" s="270"/>
      <c r="D96" s="270"/>
      <c r="E96" s="270"/>
      <c r="F96" s="270"/>
    </row>
    <row r="97" spans="2:6" ht="12.75">
      <c r="B97" s="270"/>
      <c r="C97" s="270"/>
      <c r="D97" s="270"/>
      <c r="E97" s="270"/>
      <c r="F97" s="270"/>
    </row>
    <row r="98" spans="2:6" ht="12.75">
      <c r="B98" s="270"/>
      <c r="C98" s="270"/>
      <c r="D98" s="270"/>
      <c r="E98" s="270"/>
      <c r="F98" s="270"/>
    </row>
    <row r="99" spans="2:6" ht="12.75">
      <c r="B99" s="270"/>
      <c r="C99" s="270"/>
      <c r="D99" s="270"/>
      <c r="E99" s="270"/>
      <c r="F99" s="270"/>
    </row>
    <row r="100" spans="2:6" ht="12.75">
      <c r="B100" s="270"/>
      <c r="C100" s="270"/>
      <c r="D100" s="270"/>
      <c r="E100" s="270"/>
      <c r="F100" s="270"/>
    </row>
    <row r="101" spans="2:6" ht="12.75">
      <c r="B101" s="270"/>
      <c r="C101" s="270"/>
      <c r="D101" s="270"/>
      <c r="E101" s="270"/>
      <c r="F101" s="270"/>
    </row>
    <row r="102" spans="2:6" ht="12.75">
      <c r="B102" s="270"/>
      <c r="C102" s="270"/>
      <c r="D102" s="270"/>
      <c r="E102" s="270"/>
      <c r="F102" s="270"/>
    </row>
    <row r="103" spans="2:6" ht="12.75">
      <c r="B103" s="270"/>
      <c r="C103" s="270"/>
      <c r="D103" s="270"/>
      <c r="E103" s="270"/>
      <c r="F103" s="270"/>
    </row>
    <row r="104" spans="2:6" ht="12.75">
      <c r="B104" s="270"/>
      <c r="C104" s="270"/>
      <c r="D104" s="270"/>
      <c r="E104" s="270"/>
      <c r="F104" s="270"/>
    </row>
    <row r="105" spans="2:6" ht="12.75">
      <c r="B105" s="270"/>
      <c r="C105" s="270"/>
      <c r="D105" s="270"/>
      <c r="E105" s="270"/>
      <c r="F105" s="270"/>
    </row>
    <row r="106" spans="2:6" ht="12.75">
      <c r="B106" s="270"/>
      <c r="C106" s="270"/>
      <c r="D106" s="270"/>
      <c r="E106" s="270"/>
      <c r="F106" s="270"/>
    </row>
    <row r="107" spans="2:6" ht="12.75">
      <c r="B107" s="270"/>
      <c r="C107" s="270"/>
      <c r="D107" s="270"/>
      <c r="E107" s="270"/>
      <c r="F107" s="270"/>
    </row>
    <row r="108" spans="2:6" ht="12.75">
      <c r="B108" s="270"/>
      <c r="C108" s="270"/>
      <c r="D108" s="270"/>
      <c r="E108" s="270"/>
      <c r="F108" s="270"/>
    </row>
  </sheetData>
  <sheetProtection/>
  <mergeCells count="1">
    <mergeCell ref="A25:D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Ирина Торопыгина</cp:lastModifiedBy>
  <cp:lastPrinted>2016-10-17T14:17:48Z</cp:lastPrinted>
  <dcterms:created xsi:type="dcterms:W3CDTF">2015-01-16T07:52:13Z</dcterms:created>
  <dcterms:modified xsi:type="dcterms:W3CDTF">2016-10-17T14:50:19Z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