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8445" activeTab="2"/>
  </bookViews>
  <sheets>
    <sheet name="доходы 1" sheetId="1" r:id="rId1"/>
    <sheet name="Ведом2" sheetId="2" r:id="rId2"/>
    <sheet name="ассигнов 3" sheetId="3" r:id="rId3"/>
  </sheets>
  <definedNames>
    <definedName name="_xlnm._FilterDatabase" localSheetId="2" hidden="1">'ассигнов 3'!$A$11:$G$263</definedName>
    <definedName name="_xlnm.Print_Area" localSheetId="2">'ассигнов 3'!$A$1:$H$263</definedName>
    <definedName name="_xlnm.Print_Area" localSheetId="0">'доходы 1'!$A$1:$D$88</definedName>
  </definedNames>
  <calcPr fullCalcOnLoad="1"/>
</workbook>
</file>

<file path=xl/sharedStrings.xml><?xml version="1.0" encoding="utf-8"?>
<sst xmlns="http://schemas.openxmlformats.org/spreadsheetml/2006/main" count="1830" uniqueCount="418">
  <si>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</si>
  <si>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</si>
  <si>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</si>
  <si>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</si>
  <si>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</si>
  <si>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</si>
  <si>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</si>
  <si>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</si>
  <si>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</si>
  <si>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</si>
  <si>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</si>
  <si>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</si>
  <si>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</si>
  <si>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</si>
  <si>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</si>
  <si>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</si>
  <si>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</si>
  <si>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</si>
  <si>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</si>
  <si>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</si>
  <si>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</si>
  <si>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</si>
  <si>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</si>
  <si>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</si>
  <si>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</si>
  <si>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</si>
  <si>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</si>
  <si>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</si>
  <si>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</si>
  <si>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</si>
  <si>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</si>
  <si>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</si>
  <si>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</si>
  <si>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</si>
  <si>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</si>
  <si>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</si>
  <si>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</si>
  <si>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</si>
  <si>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</si>
  <si>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</si>
  <si>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</si>
  <si>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</si>
  <si>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</si>
  <si>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</si>
  <si>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</si>
  <si>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</si>
  <si>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</si>
  <si>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</si>
  <si>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</si>
  <si>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</si>
  <si>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</si>
  <si>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</si>
  <si>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</si>
  <si>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</si>
  <si>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</si>
  <si>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</si>
  <si>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</si>
  <si>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</si>
  <si>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</si>
  <si>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</si>
  <si>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</si>
  <si>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</si>
  <si>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</si>
  <si>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</si>
  <si>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</si>
  <si>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</si>
  <si>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</si>
  <si>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</si>
  <si>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</si>
  <si>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</si>
  <si>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</si>
  <si>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</si>
  <si>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</si>
  <si>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</si>
  <si>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</si>
  <si>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</si>
  <si>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</si>
  <si>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</si>
  <si>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</si>
  <si>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</si>
  <si>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</si>
  <si>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</si>
  <si>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</si>
  <si>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</si>
  <si>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</si>
  <si>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</si>
  <si>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</si>
  <si>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</si>
  <si>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</si>
  <si>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</si>
  <si>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</si>
  <si>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</si>
  <si>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</si>
  <si>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</si>
  <si>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</si>
  <si>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</si>
  <si>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</si>
  <si>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</si>
  <si>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</si>
  <si>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</si>
  <si>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</si>
  <si>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</si>
  <si>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</si>
  <si>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</si>
  <si>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</si>
  <si>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</si>
  <si>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</si>
  <si>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</si>
  <si>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</si>
  <si>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</si>
  <si>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</si>
  <si>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</si>
  <si>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</si>
  <si>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</si>
  <si>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</si>
  <si>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</si>
  <si>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</si>
  <si>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</si>
  <si>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</si>
  <si>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</si>
  <si>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</si>
  <si>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</si>
  <si>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</si>
  <si>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</si>
  <si>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</si>
  <si>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</si>
  <si>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</si>
  <si>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</si>
  <si>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</si>
  <si>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</si>
  <si>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</si>
  <si>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</si>
  <si>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</si>
  <si>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</si>
  <si>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</si>
  <si>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</si>
  <si>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</si>
  <si>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</si>
  <si>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</si>
  <si>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</si>
  <si>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</si>
  <si>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</si>
  <si>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</si>
  <si>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</si>
  <si>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</si>
  <si>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</si>
  <si>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</si>
  <si>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</si>
  <si>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</si>
  <si>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</si>
  <si>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</si>
  <si>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</si>
  <si>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</si>
  <si>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</si>
  <si>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</si>
  <si>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</si>
  <si>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</si>
  <si>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</si>
  <si>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</si>
  <si>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</si>
  <si>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</si>
  <si>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</si>
  <si>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</si>
  <si>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</si>
  <si>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</si>
  <si>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</si>
  <si>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</si>
  <si>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</si>
  <si>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</si>
  <si>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</si>
  <si>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</si>
  <si>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</si>
  <si>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</si>
  <si>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</si>
  <si>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</si>
  <si>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</si>
  <si>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</si>
  <si>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</si>
  <si>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</si>
  <si>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</si>
  <si>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</si>
  <si>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</si>
  <si>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</si>
  <si>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</si>
  <si>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</si>
  <si>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</si>
  <si>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</si>
  <si>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</si>
  <si>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</si>
  <si>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</si>
  <si>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</si>
  <si>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</si>
  <si>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</si>
  <si>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</si>
  <si>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</si>
  <si>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</si>
  <si>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</si>
  <si>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</si>
  <si>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</si>
  <si>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</si>
  <si>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</si>
  <si>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</si>
  <si>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</si>
  <si>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</si>
  <si>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</si>
  <si>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</si>
  <si>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</si>
  <si>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</si>
  <si>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</si>
  <si>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</si>
  <si>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</si>
  <si>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</si>
  <si>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</si>
  <si>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</si>
  <si>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</si>
  <si>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</si>
  <si>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</si>
  <si>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</si>
  <si>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</si>
  <si>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</si>
  <si>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</si>
  <si>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</si>
  <si>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</si>
  <si>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</si>
  <si>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</si>
  <si>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</si>
  <si>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</si>
  <si>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</si>
  <si>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</si>
  <si>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</si>
  <si>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</si>
  <si>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</si>
  <si>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</si>
  <si>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</si>
  <si>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</si>
  <si>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</si>
  <si>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</si>
  <si>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</si>
  <si>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</si>
  <si>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>Приложение 1</t>
  </si>
  <si>
    <t>№ п/п</t>
  </si>
  <si>
    <t>Код статьи</t>
  </si>
  <si>
    <t>Источники доходов</t>
  </si>
  <si>
    <t>Сумма (тыс.руб.)</t>
  </si>
  <si>
    <t xml:space="preserve"> на год</t>
  </si>
  <si>
    <t>I</t>
  </si>
  <si>
    <t>000 1 00 00000 00 0000 000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</si>
  <si>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</si>
  <si>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</si>
  <si>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</si>
  <si>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</si>
  <si>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</si>
  <si>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</si>
  <si>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</si>
  <si>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</si>
  <si>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</si>
  <si>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</si>
  <si>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</si>
  <si>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</si>
  <si>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</si>
  <si>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</si>
  <si>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</si>
  <si>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</si>
  <si>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</si>
  <si>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</si>
  <si>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</si>
  <si>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</si>
  <si>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</si>
  <si>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</si>
  <si>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</si>
  <si>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</si>
  <si>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</si>
  <si>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</si>
  <si>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</si>
  <si>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</si>
  <si>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</si>
  <si>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</si>
  <si>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</si>
  <si>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</si>
  <si>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</si>
  <si>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</si>
  <si>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</si>
  <si>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</si>
  <si>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</si>
  <si>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</si>
  <si>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</si>
  <si>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</si>
  <si>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</si>
  <si>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</si>
  <si>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</si>
  <si>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</si>
  <si>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</si>
  <si>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</si>
  <si>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</si>
  <si>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</si>
  <si>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</si>
  <si>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</si>
  <si>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</si>
  <si>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</si>
  <si>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</si>
  <si>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</si>
  <si>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</si>
  <si>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</si>
  <si>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966 1 11 07013 03 0000 120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</si>
  <si>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</si>
  <si>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5.</t>
  </si>
  <si>
    <t>000 1 13 00000 00 0000 000</t>
  </si>
  <si>
    <t>ДОХОДЫ ОТ ОКАЗАНИЯ ПЛАТНЫХ УСЛУГ (РАБОТ)  И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</si>
  <si>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</si>
  <si>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</si>
  <si>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</si>
  <si>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</si>
  <si>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</si>
  <si>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</si>
  <si>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966 1 13 02993 03 0200 130</t>
  </si>
  <si>
    <t>Другие виды прочих доходов от компенсации затрат бюджетов внутригородских муниципальных образований  Санкт-Петербурга</t>
  </si>
  <si>
    <t>6.</t>
  </si>
  <si>
    <t>000 1 14 00000 00 0000 000</t>
  </si>
  <si>
    <t>ДОХОДЫ ОТ ПРОДАЖИ МАТЕРИАЛЬНЫХ И НЕМАТЕРИАЛЬНЫХ АКТИВОВ</t>
  </si>
  <si>
    <t>000 1 14 02000 00 0000 100</t>
  </si>
  <si>
    <t>Доходы от реализации имущества, находящейся в государственной и муниципальной собственности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</si>
  <si>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</si>
  <si>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</si>
  <si>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</si>
  <si>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</si>
  <si>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966 1 14 02032 03 0000 410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</si>
  <si>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</si>
  <si>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</si>
  <si>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</si>
  <si>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7.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</si>
  <si>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</si>
  <si>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</si>
  <si>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</si>
  <si>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</si>
  <si>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</si>
  <si>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</si>
  <si>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</si>
  <si>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</si>
  <si>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</si>
  <si>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</si>
  <si>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860 1 16 90030 03 0100 140</t>
  </si>
  <si>
    <t>807 1 16 90030 03 0100 140</t>
  </si>
  <si>
    <t>860 1 16 90030 03 0200 140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</si>
  <si>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</si>
  <si>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</si>
  <si>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</si>
  <si>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</si>
  <si>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</si>
  <si>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</si>
  <si>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966 1 17 01030 03 0000 180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</si>
  <si>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</si>
  <si>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</si>
  <si>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</si>
  <si>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966 1 17 05030 03 0100 180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</si>
  <si>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</si>
  <si>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</si>
  <si>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II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</si>
  <si>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</si>
  <si>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</si>
  <si>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</si>
  <si>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</si>
  <si>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966 2 02 02999 03 0000 151</t>
  </si>
  <si>
    <t>Прочие субсидии бюджетам внутригородских муниципальных образований городов федерального значения</t>
  </si>
  <si>
    <t>966 2 02 03024 03 0100 151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</si>
  <si>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</si>
  <si>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</si>
  <si>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</si>
  <si>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966 2 02 03027 03 0100 151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</si>
  <si>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</si>
  <si>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</si>
  <si>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</si>
  <si>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</si>
  <si>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</si>
  <si>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</si>
  <si>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</si>
  <si>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</si>
  <si>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</si>
  <si>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966 2 18 03030 03 0000 180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</si>
  <si>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</si>
  <si>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000 2 19 00000 00 0000 100</t>
  </si>
  <si>
    <t>ВОЗВРАТ ОСТАТКОВ СУБСИДИЙ, СУБВЕНЦИЙ И ИНЫХ МЕЖБЮДЖЕТНЫХ ТРАНСФЕРТОВ, ИМЕЮЩИХ ЦЕЛЕВОЕ НАЗНАЧЕНИЕ ПРОШЛЫХ ЛЕТ</t>
  </si>
  <si>
    <t>966 2 19 03000 03 0000 151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</si>
  <si>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</si>
  <si>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</si>
  <si>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</si>
  <si>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</si>
  <si>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</si>
  <si>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 xml:space="preserve">ДОХОДЫ </t>
  </si>
  <si>
    <t>МУНИЦИПАЛЬНЫЙ ОКРУГ ЧЕРНАЯ РЕЧКА НА 2016 ГОД</t>
  </si>
  <si>
    <t>НАЛОГОВЫЕ И НЕНАЛОГОВЫЕ ДОХОДЫ</t>
  </si>
  <si>
    <t>1.3.</t>
  </si>
  <si>
    <t>8.2.</t>
  </si>
  <si>
    <t>1.1.2.</t>
  </si>
  <si>
    <t>1.1.3.</t>
  </si>
  <si>
    <t>4.2.</t>
  </si>
  <si>
    <t>4.3.</t>
  </si>
  <si>
    <t>4.4.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</si>
  <si>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</si>
  <si>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</si>
  <si>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</si>
  <si>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</si>
  <si>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</si>
  <si>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</si>
  <si>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</si>
  <si>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</si>
  <si>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</si>
  <si>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</si>
  <si>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</si>
  <si>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</si>
  <si>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</si>
  <si>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</si>
  <si>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Приложение 2</t>
  </si>
  <si>
    <t xml:space="preserve">ВЕДОМСТВЕННАЯ СТРУКТУРА РАСХОДОВ </t>
  </si>
  <si>
    <t>!</t>
  </si>
  <si>
    <t>Уплата налога на имущество организаций и земельного налога</t>
  </si>
  <si>
    <t>№ __ от ____________ г.</t>
  </si>
  <si>
    <t>№ ___ от _________ г.</t>
  </si>
  <si>
    <t>№ ___ от ____________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</si>
</sst>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b/>
      <i/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/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/>
      <bottom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left" vertical="center" wrapText="1"/>
    </xf>
    <xf numFmtId="49" fontId="4" fillId="12" borderId="15" xfId="0" applyNumberFormat="1" applyFont="1" applyFill="1" applyBorder="1" applyAlignment="1">
      <alignment horizontal="left" vertical="center" wrapText="1"/>
    </xf>
    <xf numFmtId="49" fontId="10" fillId="36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176" fontId="10" fillId="36" borderId="2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176" fontId="56" fillId="0" borderId="13" xfId="0" applyNumberFormat="1" applyFont="1" applyFill="1" applyBorder="1" applyAlignment="1">
      <alignment horizontal="center" vertical="center" wrapText="1"/>
    </xf>
    <xf numFmtId="176" fontId="57" fillId="36" borderId="21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12" fillId="0" borderId="0" xfId="53" applyFont="1" applyAlignment="1">
      <alignment horizontal="right"/>
      <protection/>
    </xf>
    <xf numFmtId="0" fontId="59" fillId="0" borderId="0" xfId="0" applyFont="1" applyAlignment="1">
      <alignment horizontal="right"/>
    </xf>
    <xf numFmtId="0" fontId="2" fillId="0" borderId="0" xfId="53" applyFont="1" applyAlignment="1">
      <alignment horizontal="left" indent="15"/>
      <protection/>
    </xf>
    <xf numFmtId="0" fontId="5" fillId="0" borderId="0" xfId="53" applyFont="1" applyAlignment="1">
      <alignment horizontal="center"/>
      <protection/>
    </xf>
    <xf numFmtId="0" fontId="2" fillId="0" borderId="26" xfId="53" applyFont="1" applyBorder="1" applyAlignment="1">
      <alignment horizontal="center" wrapText="1"/>
      <protection/>
    </xf>
    <xf numFmtId="0" fontId="2" fillId="0" borderId="27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0" fontId="13" fillId="0" borderId="29" xfId="53" applyFont="1" applyBorder="1" applyAlignment="1">
      <alignment wrapText="1"/>
      <protection/>
    </xf>
    <xf numFmtId="0" fontId="13" fillId="0" borderId="29" xfId="53" applyFont="1" applyBorder="1" applyAlignment="1">
      <alignment horizont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1" fillId="0" borderId="0" xfId="0" applyFont="1" applyAlignment="1">
      <alignment/>
    </xf>
    <xf numFmtId="0" fontId="5" fillId="37" borderId="30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wrapText="1"/>
      <protection/>
    </xf>
    <xf numFmtId="0" fontId="5" fillId="37" borderId="31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27" xfId="53" applyFont="1" applyBorder="1" applyAlignment="1">
      <alignment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left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37" xfId="53" applyFont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left" wrapText="1"/>
      <protection/>
    </xf>
    <xf numFmtId="0" fontId="1" fillId="37" borderId="31" xfId="53" applyFont="1" applyFill="1" applyBorder="1" applyAlignment="1">
      <alignment horizontal="center" wrapText="1"/>
      <protection/>
    </xf>
    <xf numFmtId="0" fontId="5" fillId="37" borderId="32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center" wrapText="1"/>
      <protection/>
    </xf>
    <xf numFmtId="0" fontId="1" fillId="0" borderId="27" xfId="42" applyFont="1" applyBorder="1" applyAlignment="1" applyProtection="1">
      <alignment horizontal="left" wrapText="1"/>
      <protection/>
    </xf>
    <xf numFmtId="0" fontId="1" fillId="0" borderId="34" xfId="42" applyFont="1" applyBorder="1" applyAlignment="1" applyProtection="1">
      <alignment horizontal="left" wrapText="1"/>
      <protection/>
    </xf>
    <xf numFmtId="0" fontId="5" fillId="37" borderId="38" xfId="53" applyFont="1" applyFill="1" applyBorder="1" applyAlignment="1">
      <alignment horizontal="center" wrapText="1"/>
      <protection/>
    </xf>
    <xf numFmtId="0" fontId="5" fillId="37" borderId="39" xfId="53" applyFont="1" applyFill="1" applyBorder="1" applyAlignment="1">
      <alignment wrapText="1"/>
      <protection/>
    </xf>
    <xf numFmtId="0" fontId="5" fillId="37" borderId="39" xfId="53" applyFont="1" applyFill="1" applyBorder="1" applyAlignment="1">
      <alignment horizontal="left" wrapText="1"/>
      <protection/>
    </xf>
    <xf numFmtId="0" fontId="5" fillId="37" borderId="39" xfId="53" applyFont="1" applyFill="1" applyBorder="1" applyAlignment="1">
      <alignment horizontal="center" wrapText="1"/>
      <protection/>
    </xf>
    <xf numFmtId="0" fontId="5" fillId="38" borderId="32" xfId="53" applyFont="1" applyFill="1" applyBorder="1" applyAlignment="1">
      <alignment horizontal="center" wrapText="1"/>
      <protection/>
    </xf>
    <xf numFmtId="0" fontId="5" fillId="38" borderId="27" xfId="53" applyFont="1" applyFill="1" applyBorder="1" applyAlignment="1">
      <alignment wrapText="1"/>
      <protection/>
    </xf>
    <xf numFmtId="0" fontId="5" fillId="38" borderId="27" xfId="53" applyFont="1" applyFill="1" applyBorder="1" applyAlignment="1">
      <alignment horizontal="left" wrapText="1"/>
      <protection/>
    </xf>
    <xf numFmtId="0" fontId="5" fillId="38" borderId="27" xfId="53" applyFont="1" applyFill="1" applyBorder="1" applyAlignment="1">
      <alignment horizontal="center" wrapText="1"/>
      <protection/>
    </xf>
    <xf numFmtId="0" fontId="5" fillId="39" borderId="30" xfId="53" applyFont="1" applyFill="1" applyBorder="1" applyAlignment="1">
      <alignment horizontal="center" wrapText="1"/>
      <protection/>
    </xf>
    <xf numFmtId="0" fontId="5" fillId="39" borderId="27" xfId="53" applyFont="1" applyFill="1" applyBorder="1" applyAlignment="1">
      <alignment wrapText="1"/>
      <protection/>
    </xf>
    <xf numFmtId="0" fontId="5" fillId="39" borderId="27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5" fillId="38" borderId="27" xfId="53" applyFont="1" applyFill="1" applyBorder="1" applyAlignment="1">
      <alignment horizontal="left" wrapText="1"/>
      <protection/>
    </xf>
    <xf numFmtId="0" fontId="15" fillId="38" borderId="27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0" fillId="0" borderId="0" xfId="0" applyFont="1" applyAlignment="1">
      <alignment/>
    </xf>
    <xf numFmtId="0" fontId="5" fillId="3" borderId="27" xfId="53" applyFont="1" applyFill="1" applyBorder="1" applyAlignment="1">
      <alignment horizontal="left" wrapText="1"/>
      <protection/>
    </xf>
    <xf numFmtId="0" fontId="5" fillId="3" borderId="27" xfId="53" applyFont="1" applyFill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" borderId="27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horizontal="center" wrapText="1"/>
      <protection/>
    </xf>
    <xf numFmtId="16" fontId="5" fillId="3" borderId="30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1" fillId="34" borderId="33" xfId="53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4" xfId="53" applyFont="1" applyFill="1" applyBorder="1" applyAlignment="1">
      <alignment horizontal="left" wrapText="1"/>
      <protection/>
    </xf>
    <xf numFmtId="0" fontId="14" fillId="0" borderId="27" xfId="53" applyFont="1" applyBorder="1" applyAlignment="1">
      <alignment horizontal="left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horizontal="center" wrapText="1"/>
      <protection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Alignment="1">
      <alignment horizontal="center"/>
      <protection/>
    </xf>
    <xf numFmtId="176" fontId="56" fillId="40" borderId="12" xfId="0" applyNumberFormat="1" applyFont="1" applyFill="1" applyBorder="1" applyAlignment="1">
      <alignment horizontal="center" vertical="center" wrapText="1"/>
    </xf>
    <xf numFmtId="176" fontId="4" fillId="40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176" fontId="1" fillId="34" borderId="34" xfId="53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49" fontId="4" fillId="12" borderId="41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176" fontId="4" fillId="12" borderId="4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176" fontId="1" fillId="0" borderId="31" xfId="53" applyNumberFormat="1" applyFont="1" applyBorder="1" applyAlignment="1">
      <alignment horizontal="center" wrapText="1"/>
      <protection/>
    </xf>
    <xf numFmtId="0" fontId="4" fillId="41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" fillId="0" borderId="43" xfId="53" applyFont="1" applyBorder="1" applyAlignment="1">
      <alignment horizontal="center" wrapText="1"/>
      <protection/>
    </xf>
    <xf numFmtId="0" fontId="2" fillId="0" borderId="32" xfId="53" applyFont="1" applyBorder="1" applyAlignment="1">
      <alignment horizontal="center" wrapText="1"/>
      <protection/>
    </xf>
    <xf numFmtId="0" fontId="5" fillId="3" borderId="44" xfId="53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5" fillId="3" borderId="45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45" xfId="53" applyFont="1" applyFill="1" applyBorder="1" applyAlignment="1">
      <alignment horizontal="left" wrapText="1"/>
      <protection/>
    </xf>
    <xf numFmtId="0" fontId="5" fillId="3" borderId="32" xfId="53" applyFont="1" applyFill="1" applyBorder="1" applyAlignment="1">
      <alignment horizontal="left" wrapText="1"/>
      <protection/>
    </xf>
    <xf numFmtId="0" fontId="5" fillId="3" borderId="46" xfId="53" applyFont="1" applyFill="1" applyBorder="1" applyAlignment="1">
      <alignment horizontal="center" wrapText="1"/>
      <protection/>
    </xf>
    <xf numFmtId="0" fontId="5" fillId="3" borderId="47" xfId="53" applyFont="1" applyFill="1" applyBorder="1" applyAlignment="1">
      <alignment horizontal="center" wrapText="1"/>
      <protection/>
    </xf>
    <xf numFmtId="0" fontId="1" fillId="0" borderId="44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45" xfId="53" applyFont="1" applyBorder="1" applyAlignment="1">
      <alignment wrapText="1"/>
      <protection/>
    </xf>
    <xf numFmtId="0" fontId="1" fillId="0" borderId="32" xfId="53" applyFont="1" applyBorder="1" applyAlignment="1">
      <alignment wrapText="1"/>
      <protection/>
    </xf>
    <xf numFmtId="0" fontId="1" fillId="0" borderId="45" xfId="53" applyFont="1" applyBorder="1" applyAlignment="1">
      <alignment horizontal="left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46" xfId="53" applyFont="1" applyBorder="1" applyAlignment="1">
      <alignment horizontal="center" wrapText="1"/>
      <protection/>
    </xf>
    <xf numFmtId="0" fontId="1" fillId="0" borderId="47" xfId="53" applyFont="1" applyBorder="1" applyAlignment="1">
      <alignment horizontal="center" wrapText="1"/>
      <protection/>
    </xf>
    <xf numFmtId="0" fontId="1" fillId="0" borderId="48" xfId="53" applyFont="1" applyBorder="1" applyAlignment="1">
      <alignment horizontal="center" wrapText="1"/>
      <protection/>
    </xf>
    <xf numFmtId="0" fontId="1" fillId="0" borderId="49" xfId="53" applyFont="1" applyBorder="1" applyAlignment="1">
      <alignment horizontal="center" wrapText="1"/>
      <protection/>
    </xf>
    <xf numFmtId="0" fontId="1" fillId="0" borderId="33" xfId="53" applyFont="1" applyBorder="1" applyAlignment="1">
      <alignment wrapText="1"/>
      <protection/>
    </xf>
    <xf numFmtId="0" fontId="1" fillId="0" borderId="40" xfId="53" applyFont="1" applyBorder="1" applyAlignment="1">
      <alignment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40" xfId="53" applyFont="1" applyBorder="1" applyAlignment="1">
      <alignment horizontal="left" wrapText="1"/>
      <protection/>
    </xf>
    <xf numFmtId="0" fontId="1" fillId="0" borderId="45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40" xfId="53" applyFont="1" applyBorder="1" applyAlignment="1">
      <alignment horizontal="center" wrapText="1"/>
      <protection/>
    </xf>
    <xf numFmtId="16" fontId="5" fillId="3" borderId="44" xfId="53" applyNumberFormat="1" applyFont="1" applyFill="1" applyBorder="1" applyAlignment="1">
      <alignment horizontal="center" wrapText="1"/>
      <protection/>
    </xf>
    <xf numFmtId="0" fontId="14" fillId="0" borderId="4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45" xfId="53" applyFont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45" xfId="53" applyFont="1" applyBorder="1" applyAlignment="1">
      <alignment horizontal="left" wrapText="1"/>
      <protection/>
    </xf>
    <xf numFmtId="0" fontId="14" fillId="0" borderId="32" xfId="53" applyFont="1" applyBorder="1" applyAlignment="1">
      <alignment horizontal="left" wrapText="1"/>
      <protection/>
    </xf>
    <xf numFmtId="0" fontId="14" fillId="0" borderId="46" xfId="53" applyFont="1" applyBorder="1" applyAlignment="1">
      <alignment horizontal="center" wrapText="1"/>
      <protection/>
    </xf>
    <xf numFmtId="0" fontId="14" fillId="0" borderId="47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12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1" width="6.375" style="154" customWidth="1"/>
    <col min="2" max="2" width="28.375" style="154" customWidth="1"/>
    <col min="3" max="3" width="54.625" style="154" customWidth="1"/>
    <col min="4" max="4" width="20.125" style="154" customWidth="1"/>
  </cols>
  <sheetData>
    <row r="1" ht="15">
      <c r="D1" s="145" t="s">
        <v>239</v>
      </c>
    </row>
    <row r="2" ht="15">
      <c r="D2" s="145" t="s">
        <v>384</v>
      </c>
    </row>
    <row r="3" ht="15">
      <c r="D3" s="145" t="s">
        <v>385</v>
      </c>
    </row>
    <row r="4" spans="2:4" ht="15">
      <c r="B4" s="155"/>
      <c r="D4" s="145" t="s">
        <v>202</v>
      </c>
    </row>
    <row r="5" spans="2:4" ht="15">
      <c r="B5" s="156"/>
      <c r="D5" s="146" t="s">
        <v>415</v>
      </c>
    </row>
    <row r="6" ht="12.75">
      <c r="C6" s="147"/>
    </row>
    <row r="7" ht="12.75">
      <c r="C7" s="148" t="s">
        <v>387</v>
      </c>
    </row>
    <row r="8" ht="12.75">
      <c r="C8" s="148" t="s">
        <v>386</v>
      </c>
    </row>
    <row r="9" ht="12.75">
      <c r="C9" s="148" t="s">
        <v>388</v>
      </c>
    </row>
    <row r="10" ht="13.5" thickBot="1"/>
    <row r="11" spans="1:4" ht="12.75">
      <c r="A11" s="243" t="s">
        <v>240</v>
      </c>
      <c r="B11" s="243" t="s">
        <v>241</v>
      </c>
      <c r="C11" s="243" t="s">
        <v>242</v>
      </c>
      <c r="D11" s="149" t="s">
        <v>243</v>
      </c>
    </row>
    <row r="12" spans="1:4" ht="13.5" thickBot="1">
      <c r="A12" s="244"/>
      <c r="B12" s="244"/>
      <c r="C12" s="244"/>
      <c r="D12" s="150" t="s">
        <v>244</v>
      </c>
    </row>
    <row r="13" spans="1:4" ht="34.5" customHeight="1" thickBot="1">
      <c r="A13" s="194" t="s">
        <v>245</v>
      </c>
      <c r="B13" s="193" t="s">
        <v>246</v>
      </c>
      <c r="C13" s="193" t="s">
        <v>389</v>
      </c>
      <c r="D13" s="194">
        <f>D14+D29+D32+D35+D51+D59+D69+D45</f>
        <v>86194.6</v>
      </c>
    </row>
    <row r="14" spans="1:4" ht="19.5" customHeight="1" thickBot="1">
      <c r="A14" s="157" t="s">
        <v>1</v>
      </c>
      <c r="B14" s="158" t="s">
        <v>247</v>
      </c>
      <c r="C14" s="158" t="s">
        <v>248</v>
      </c>
      <c r="D14" s="159">
        <f>D15+D23+D26</f>
        <v>49593.200000000004</v>
      </c>
    </row>
    <row r="15" spans="1:5" s="197" customFormat="1" ht="26.25" thickBot="1">
      <c r="A15" s="203" t="s">
        <v>3</v>
      </c>
      <c r="B15" s="202" t="s">
        <v>249</v>
      </c>
      <c r="C15" s="198" t="s">
        <v>250</v>
      </c>
      <c r="D15" s="199">
        <f>D16+D19+D22</f>
        <v>30256.100000000002</v>
      </c>
      <c r="E15" s="197">
        <v>1</v>
      </c>
    </row>
    <row r="16" spans="1:4" ht="26.25" thickBot="1">
      <c r="A16" s="162" t="s">
        <v>5</v>
      </c>
      <c r="B16" s="196" t="s">
        <v>251</v>
      </c>
      <c r="C16" s="209" t="s">
        <v>252</v>
      </c>
      <c r="D16" s="210">
        <f>D17</f>
        <v>21279.9</v>
      </c>
    </row>
    <row r="17" spans="1:5" ht="26.25" thickBot="1">
      <c r="A17" s="162"/>
      <c r="B17" s="161" t="s">
        <v>253</v>
      </c>
      <c r="C17" s="163" t="s">
        <v>252</v>
      </c>
      <c r="D17" s="164">
        <v>21279.9</v>
      </c>
      <c r="E17">
        <v>1</v>
      </c>
    </row>
    <row r="18" spans="1:4" ht="39" thickBot="1">
      <c r="A18" s="162"/>
      <c r="B18" s="161" t="s">
        <v>254</v>
      </c>
      <c r="C18" s="163" t="s">
        <v>255</v>
      </c>
      <c r="D18" s="164">
        <v>0</v>
      </c>
    </row>
    <row r="19" spans="1:4" ht="39" thickBot="1">
      <c r="A19" s="212" t="s">
        <v>392</v>
      </c>
      <c r="B19" s="196" t="s">
        <v>256</v>
      </c>
      <c r="C19" s="209" t="s">
        <v>257</v>
      </c>
      <c r="D19" s="210">
        <f>SUM(D20:D21)</f>
        <v>5660.5</v>
      </c>
    </row>
    <row r="20" spans="1:5" ht="39" thickBot="1">
      <c r="A20" s="162"/>
      <c r="B20" s="161" t="s">
        <v>258</v>
      </c>
      <c r="C20" s="163" t="s">
        <v>257</v>
      </c>
      <c r="D20" s="164">
        <v>5660.5</v>
      </c>
      <c r="E20">
        <v>1</v>
      </c>
    </row>
    <row r="21" spans="1:4" ht="45" customHeight="1" thickBot="1">
      <c r="A21" s="162"/>
      <c r="B21" s="161" t="s">
        <v>259</v>
      </c>
      <c r="C21" s="163" t="s">
        <v>260</v>
      </c>
      <c r="D21" s="164">
        <v>0</v>
      </c>
    </row>
    <row r="22" spans="1:5" ht="26.25" thickBot="1">
      <c r="A22" s="160" t="s">
        <v>393</v>
      </c>
      <c r="B22" s="196" t="s">
        <v>261</v>
      </c>
      <c r="C22" s="209" t="s">
        <v>262</v>
      </c>
      <c r="D22" s="211">
        <v>3315.7</v>
      </c>
      <c r="E22">
        <v>1</v>
      </c>
    </row>
    <row r="23" spans="1:5" ht="26.25" thickBot="1">
      <c r="A23" s="204" t="s">
        <v>8</v>
      </c>
      <c r="B23" s="202" t="s">
        <v>263</v>
      </c>
      <c r="C23" s="198" t="s">
        <v>264</v>
      </c>
      <c r="D23" s="201">
        <f>D24</f>
        <v>17567.5</v>
      </c>
      <c r="E23">
        <v>1</v>
      </c>
    </row>
    <row r="24" spans="1:5" ht="26.25" thickBot="1">
      <c r="A24" s="213"/>
      <c r="B24" s="167" t="s">
        <v>265</v>
      </c>
      <c r="C24" s="168" t="s">
        <v>264</v>
      </c>
      <c r="D24" s="169">
        <v>17567.5</v>
      </c>
      <c r="E24">
        <v>1</v>
      </c>
    </row>
    <row r="25" spans="1:4" ht="39" thickBot="1">
      <c r="A25" s="170"/>
      <c r="B25" s="171" t="s">
        <v>266</v>
      </c>
      <c r="C25" s="172" t="s">
        <v>267</v>
      </c>
      <c r="D25" s="173">
        <v>0</v>
      </c>
    </row>
    <row r="26" spans="1:4" ht="12.75">
      <c r="A26" s="245" t="s">
        <v>390</v>
      </c>
      <c r="B26" s="247" t="s">
        <v>268</v>
      </c>
      <c r="C26" s="249" t="s">
        <v>269</v>
      </c>
      <c r="D26" s="251">
        <f>D28</f>
        <v>1769.6</v>
      </c>
    </row>
    <row r="27" spans="1:4" ht="13.5" thickBot="1">
      <c r="A27" s="246"/>
      <c r="B27" s="248"/>
      <c r="C27" s="250"/>
      <c r="D27" s="252"/>
    </row>
    <row r="28" spans="1:5" ht="39" thickBot="1">
      <c r="A28" s="162"/>
      <c r="B28" s="161" t="s">
        <v>270</v>
      </c>
      <c r="C28" s="163" t="s">
        <v>271</v>
      </c>
      <c r="D28" s="164">
        <v>1769.6</v>
      </c>
      <c r="E28">
        <v>1</v>
      </c>
    </row>
    <row r="29" spans="1:4" ht="13.5" thickBot="1">
      <c r="A29" s="157" t="s">
        <v>229</v>
      </c>
      <c r="B29" s="158" t="s">
        <v>272</v>
      </c>
      <c r="C29" s="174" t="s">
        <v>273</v>
      </c>
      <c r="D29" s="175">
        <f>D30</f>
        <v>30294.7</v>
      </c>
    </row>
    <row r="30" spans="1:4" ht="13.5" thickBot="1">
      <c r="A30" s="203" t="s">
        <v>17</v>
      </c>
      <c r="B30" s="202" t="s">
        <v>274</v>
      </c>
      <c r="C30" s="198" t="s">
        <v>275</v>
      </c>
      <c r="D30" s="199">
        <f>D31</f>
        <v>30294.7</v>
      </c>
    </row>
    <row r="31" spans="1:5" ht="51.75" thickBot="1">
      <c r="A31" s="162"/>
      <c r="B31" s="161" t="s">
        <v>276</v>
      </c>
      <c r="C31" s="163" t="s">
        <v>277</v>
      </c>
      <c r="D31" s="164">
        <v>30294.7</v>
      </c>
      <c r="E31">
        <v>1</v>
      </c>
    </row>
    <row r="32" spans="1:4" ht="39" thickBot="1">
      <c r="A32" s="157" t="s">
        <v>45</v>
      </c>
      <c r="B32" s="158" t="s">
        <v>278</v>
      </c>
      <c r="C32" s="174" t="s">
        <v>279</v>
      </c>
      <c r="D32" s="159">
        <v>0</v>
      </c>
    </row>
    <row r="33" spans="1:4" ht="13.5" thickBot="1">
      <c r="A33" s="214" t="s">
        <v>47</v>
      </c>
      <c r="B33" s="215" t="s">
        <v>280</v>
      </c>
      <c r="C33" s="216" t="s">
        <v>281</v>
      </c>
      <c r="D33" s="217">
        <v>0</v>
      </c>
    </row>
    <row r="34" spans="1:4" ht="26.25" thickBot="1">
      <c r="A34" s="160"/>
      <c r="B34" s="161" t="s">
        <v>282</v>
      </c>
      <c r="C34" s="163" t="s">
        <v>283</v>
      </c>
      <c r="D34" s="165">
        <v>0</v>
      </c>
    </row>
    <row r="35" spans="1:4" ht="39" thickBot="1">
      <c r="A35" s="157" t="s">
        <v>284</v>
      </c>
      <c r="B35" s="158" t="s">
        <v>285</v>
      </c>
      <c r="C35" s="174" t="s">
        <v>286</v>
      </c>
      <c r="D35" s="159">
        <v>0</v>
      </c>
    </row>
    <row r="36" spans="1:4" ht="13.5" thickBot="1">
      <c r="A36" s="195" t="s">
        <v>140</v>
      </c>
      <c r="B36" s="196" t="s">
        <v>287</v>
      </c>
      <c r="C36" s="209" t="s">
        <v>288</v>
      </c>
      <c r="D36" s="211">
        <v>0</v>
      </c>
    </row>
    <row r="37" spans="1:4" ht="39" thickBot="1">
      <c r="A37" s="162"/>
      <c r="B37" s="161" t="s">
        <v>289</v>
      </c>
      <c r="C37" s="163" t="s">
        <v>290</v>
      </c>
      <c r="D37" s="164">
        <v>0</v>
      </c>
    </row>
    <row r="38" spans="1:4" ht="26.25" thickBot="1">
      <c r="A38" s="200" t="s">
        <v>394</v>
      </c>
      <c r="B38" s="196" t="s">
        <v>291</v>
      </c>
      <c r="C38" s="209" t="s">
        <v>292</v>
      </c>
      <c r="D38" s="210">
        <v>0</v>
      </c>
    </row>
    <row r="39" spans="1:4" ht="39.75" customHeight="1" thickBot="1">
      <c r="A39" s="162"/>
      <c r="B39" s="161" t="s">
        <v>293</v>
      </c>
      <c r="C39" s="163" t="s">
        <v>294</v>
      </c>
      <c r="D39" s="164">
        <v>0</v>
      </c>
    </row>
    <row r="40" spans="1:4" ht="90" customHeight="1" thickBot="1">
      <c r="A40" s="200" t="s">
        <v>395</v>
      </c>
      <c r="B40" s="196" t="s">
        <v>295</v>
      </c>
      <c r="C40" s="209" t="s">
        <v>296</v>
      </c>
      <c r="D40" s="210">
        <v>0</v>
      </c>
    </row>
    <row r="41" spans="1:4" ht="66" customHeight="1" thickBot="1">
      <c r="A41" s="162"/>
      <c r="B41" s="161" t="s">
        <v>297</v>
      </c>
      <c r="C41" s="163" t="s">
        <v>298</v>
      </c>
      <c r="D41" s="164">
        <v>0</v>
      </c>
    </row>
    <row r="42" spans="1:4" ht="66" customHeight="1" thickBot="1">
      <c r="A42" s="162"/>
      <c r="B42" s="161" t="s">
        <v>299</v>
      </c>
      <c r="C42" s="163" t="s">
        <v>300</v>
      </c>
      <c r="D42" s="164">
        <v>0</v>
      </c>
    </row>
    <row r="43" spans="1:4" ht="39" thickBot="1">
      <c r="A43" s="200" t="s">
        <v>396</v>
      </c>
      <c r="B43" s="196" t="s">
        <v>301</v>
      </c>
      <c r="C43" s="209" t="s">
        <v>302</v>
      </c>
      <c r="D43" s="210">
        <v>0</v>
      </c>
    </row>
    <row r="44" spans="1:4" ht="54" customHeight="1" thickBot="1">
      <c r="A44" s="162"/>
      <c r="B44" s="161" t="s">
        <v>303</v>
      </c>
      <c r="C44" s="163" t="s">
        <v>304</v>
      </c>
      <c r="D44" s="164">
        <v>0</v>
      </c>
    </row>
    <row r="45" spans="1:4" ht="26.25" thickBot="1">
      <c r="A45" s="157" t="s">
        <v>305</v>
      </c>
      <c r="B45" s="158" t="s">
        <v>306</v>
      </c>
      <c r="C45" s="174" t="s">
        <v>307</v>
      </c>
      <c r="D45" s="159">
        <f>D46</f>
        <v>1500</v>
      </c>
    </row>
    <row r="46" spans="1:4" ht="13.5" thickBot="1">
      <c r="A46" s="195" t="s">
        <v>171</v>
      </c>
      <c r="B46" s="196" t="s">
        <v>308</v>
      </c>
      <c r="C46" s="209" t="s">
        <v>309</v>
      </c>
      <c r="D46" s="211">
        <f>D47</f>
        <v>1500</v>
      </c>
    </row>
    <row r="47" spans="1:4" ht="12.75">
      <c r="A47" s="253" t="s">
        <v>53</v>
      </c>
      <c r="B47" s="255" t="s">
        <v>310</v>
      </c>
      <c r="C47" s="257" t="s">
        <v>311</v>
      </c>
      <c r="D47" s="259">
        <f>SUM(D49:D50)</f>
        <v>1500</v>
      </c>
    </row>
    <row r="48" spans="1:4" ht="13.5" thickBot="1">
      <c r="A48" s="254"/>
      <c r="B48" s="256"/>
      <c r="C48" s="258"/>
      <c r="D48" s="260"/>
    </row>
    <row r="49" spans="1:4" ht="64.5" thickBot="1">
      <c r="A49" s="162"/>
      <c r="B49" s="161" t="s">
        <v>312</v>
      </c>
      <c r="C49" s="163" t="s">
        <v>313</v>
      </c>
      <c r="D49" s="164">
        <v>1500</v>
      </c>
    </row>
    <row r="50" spans="1:4" ht="28.5" customHeight="1" thickBot="1">
      <c r="A50" s="162"/>
      <c r="B50" s="161" t="s">
        <v>314</v>
      </c>
      <c r="C50" s="163" t="s">
        <v>315</v>
      </c>
      <c r="D50" s="164">
        <v>0</v>
      </c>
    </row>
    <row r="51" spans="1:4" ht="26.25" thickBot="1">
      <c r="A51" s="157" t="s">
        <v>316</v>
      </c>
      <c r="B51" s="158" t="s">
        <v>317</v>
      </c>
      <c r="C51" s="174" t="s">
        <v>318</v>
      </c>
      <c r="D51" s="159">
        <v>0</v>
      </c>
    </row>
    <row r="52" spans="1:4" ht="26.25" thickBot="1">
      <c r="A52" s="200" t="s">
        <v>56</v>
      </c>
      <c r="B52" s="196" t="s">
        <v>319</v>
      </c>
      <c r="C52" s="209" t="s">
        <v>320</v>
      </c>
      <c r="D52" s="210">
        <v>0</v>
      </c>
    </row>
    <row r="53" spans="1:4" ht="12.75">
      <c r="A53" s="253" t="s">
        <v>58</v>
      </c>
      <c r="B53" s="255" t="s">
        <v>321</v>
      </c>
      <c r="C53" s="257" t="s">
        <v>322</v>
      </c>
      <c r="D53" s="267">
        <v>0</v>
      </c>
    </row>
    <row r="54" spans="1:4" ht="12.75">
      <c r="A54" s="261"/>
      <c r="B54" s="263"/>
      <c r="C54" s="265"/>
      <c r="D54" s="268"/>
    </row>
    <row r="55" spans="1:4" ht="13.5" thickBot="1">
      <c r="A55" s="262"/>
      <c r="B55" s="264"/>
      <c r="C55" s="266"/>
      <c r="D55" s="269"/>
    </row>
    <row r="56" spans="1:4" ht="84" customHeight="1" thickBot="1">
      <c r="A56" s="162"/>
      <c r="B56" s="161" t="s">
        <v>325</v>
      </c>
      <c r="C56" s="163" t="s">
        <v>326</v>
      </c>
      <c r="D56" s="164">
        <v>0</v>
      </c>
    </row>
    <row r="57" spans="1:4" ht="93.75" customHeight="1" thickBot="1">
      <c r="A57" s="160" t="s">
        <v>154</v>
      </c>
      <c r="B57" s="161" t="s">
        <v>323</v>
      </c>
      <c r="C57" s="163" t="s">
        <v>324</v>
      </c>
      <c r="D57" s="165">
        <v>0</v>
      </c>
    </row>
    <row r="58" spans="1:4" ht="85.5" customHeight="1" thickBot="1">
      <c r="A58" s="162"/>
      <c r="B58" s="161" t="s">
        <v>327</v>
      </c>
      <c r="C58" s="163" t="s">
        <v>328</v>
      </c>
      <c r="D58" s="164">
        <v>0</v>
      </c>
    </row>
    <row r="59" spans="1:4" ht="13.5" thickBot="1">
      <c r="A59" s="176" t="s">
        <v>329</v>
      </c>
      <c r="B59" s="158" t="s">
        <v>330</v>
      </c>
      <c r="C59" s="174" t="s">
        <v>331</v>
      </c>
      <c r="D59" s="177">
        <f>D60+D62</f>
        <v>4806.7</v>
      </c>
    </row>
    <row r="60" spans="1:5" ht="12.75">
      <c r="A60" s="270" t="s">
        <v>61</v>
      </c>
      <c r="B60" s="247" t="s">
        <v>332</v>
      </c>
      <c r="C60" s="249" t="s">
        <v>333</v>
      </c>
      <c r="D60" s="251">
        <v>477.3</v>
      </c>
      <c r="E60">
        <v>1</v>
      </c>
    </row>
    <row r="61" spans="1:4" ht="13.5" thickBot="1">
      <c r="A61" s="246"/>
      <c r="B61" s="248"/>
      <c r="C61" s="250"/>
      <c r="D61" s="252"/>
    </row>
    <row r="62" spans="1:4" ht="26.25" thickBot="1">
      <c r="A62" s="205" t="s">
        <v>158</v>
      </c>
      <c r="B62" s="202" t="s">
        <v>334</v>
      </c>
      <c r="C62" s="198" t="s">
        <v>335</v>
      </c>
      <c r="D62" s="201">
        <f>D63</f>
        <v>4329.4</v>
      </c>
    </row>
    <row r="63" spans="1:4" ht="12.75">
      <c r="A63" s="271" t="s">
        <v>159</v>
      </c>
      <c r="B63" s="273" t="s">
        <v>336</v>
      </c>
      <c r="C63" s="275" t="s">
        <v>337</v>
      </c>
      <c r="D63" s="277">
        <f>SUM(D65:D68)</f>
        <v>4329.4</v>
      </c>
    </row>
    <row r="64" spans="1:4" ht="13.5" thickBot="1">
      <c r="A64" s="272"/>
      <c r="B64" s="274"/>
      <c r="C64" s="276"/>
      <c r="D64" s="278"/>
    </row>
    <row r="65" spans="1:5" ht="51.75" thickBot="1">
      <c r="A65" s="162"/>
      <c r="B65" s="161" t="s">
        <v>338</v>
      </c>
      <c r="C65" s="178" t="s">
        <v>339</v>
      </c>
      <c r="D65" s="164">
        <v>3314.6</v>
      </c>
      <c r="E65">
        <v>1</v>
      </c>
    </row>
    <row r="66" spans="1:5" ht="51.75" thickBot="1">
      <c r="A66" s="162"/>
      <c r="B66" s="161" t="s">
        <v>340</v>
      </c>
      <c r="C66" s="178" t="s">
        <v>339</v>
      </c>
      <c r="D66" s="164">
        <v>220.6</v>
      </c>
      <c r="E66">
        <v>1</v>
      </c>
    </row>
    <row r="67" spans="1:5" ht="51.75" thickBot="1">
      <c r="A67" s="162"/>
      <c r="B67" s="161" t="s">
        <v>341</v>
      </c>
      <c r="C67" s="178" t="s">
        <v>339</v>
      </c>
      <c r="D67" s="239">
        <v>772</v>
      </c>
      <c r="E67">
        <v>1</v>
      </c>
    </row>
    <row r="68" spans="1:5" ht="51.75" thickBot="1">
      <c r="A68" s="166"/>
      <c r="B68" s="167" t="s">
        <v>342</v>
      </c>
      <c r="C68" s="179" t="s">
        <v>343</v>
      </c>
      <c r="D68" s="169">
        <v>22.2</v>
      </c>
      <c r="E68">
        <v>1</v>
      </c>
    </row>
    <row r="69" spans="1:4" ht="13.5" thickBot="1">
      <c r="A69" s="180" t="s">
        <v>344</v>
      </c>
      <c r="B69" s="181" t="s">
        <v>345</v>
      </c>
      <c r="C69" s="182" t="s">
        <v>346</v>
      </c>
      <c r="D69" s="183">
        <v>0</v>
      </c>
    </row>
    <row r="70" spans="1:4" ht="16.5" customHeight="1" thickBot="1">
      <c r="A70" s="203" t="s">
        <v>65</v>
      </c>
      <c r="B70" s="202" t="s">
        <v>347</v>
      </c>
      <c r="C70" s="198" t="s">
        <v>348</v>
      </c>
      <c r="D70" s="199">
        <v>0</v>
      </c>
    </row>
    <row r="71" spans="1:4" ht="39" thickBot="1">
      <c r="A71" s="162"/>
      <c r="B71" s="161" t="s">
        <v>349</v>
      </c>
      <c r="C71" s="163" t="s">
        <v>350</v>
      </c>
      <c r="D71" s="164">
        <v>0</v>
      </c>
    </row>
    <row r="72" spans="1:4" ht="17.25" customHeight="1" thickBot="1">
      <c r="A72" s="203" t="s">
        <v>391</v>
      </c>
      <c r="B72" s="202" t="s">
        <v>351</v>
      </c>
      <c r="C72" s="198" t="s">
        <v>352</v>
      </c>
      <c r="D72" s="199">
        <v>0</v>
      </c>
    </row>
    <row r="73" spans="1:4" ht="26.25" thickBot="1">
      <c r="A73" s="162"/>
      <c r="B73" s="161" t="s">
        <v>353</v>
      </c>
      <c r="C73" s="163" t="s">
        <v>354</v>
      </c>
      <c r="D73" s="164">
        <v>0</v>
      </c>
    </row>
    <row r="74" spans="1:4" ht="26.25" thickBot="1">
      <c r="A74" s="162"/>
      <c r="B74" s="161" t="s">
        <v>355</v>
      </c>
      <c r="C74" s="163" t="s">
        <v>354</v>
      </c>
      <c r="D74" s="164">
        <v>0</v>
      </c>
    </row>
    <row r="75" spans="1:4" ht="13.5" thickBot="1">
      <c r="A75" s="184" t="s">
        <v>356</v>
      </c>
      <c r="B75" s="185" t="s">
        <v>357</v>
      </c>
      <c r="C75" s="186" t="s">
        <v>358</v>
      </c>
      <c r="D75" s="187">
        <f>D76+D82+D84+D86</f>
        <v>23731.7</v>
      </c>
    </row>
    <row r="76" spans="1:4" ht="39" thickBot="1">
      <c r="A76" s="188">
        <v>1</v>
      </c>
      <c r="B76" s="189" t="s">
        <v>359</v>
      </c>
      <c r="C76" s="190" t="s">
        <v>360</v>
      </c>
      <c r="D76" s="191">
        <f>SUM(D77:D81)</f>
        <v>23731.7</v>
      </c>
    </row>
    <row r="77" spans="1:5" ht="30.75" customHeight="1" thickBot="1">
      <c r="A77" s="206"/>
      <c r="B77" s="207" t="s">
        <v>361</v>
      </c>
      <c r="C77" s="208" t="s">
        <v>362</v>
      </c>
      <c r="D77" s="231">
        <f>10125.3-125.3</f>
        <v>10000</v>
      </c>
      <c r="E77">
        <v>-125.3</v>
      </c>
    </row>
    <row r="78" spans="1:5" ht="54" customHeight="1" thickBot="1">
      <c r="A78" s="170"/>
      <c r="B78" s="171" t="s">
        <v>363</v>
      </c>
      <c r="C78" s="172" t="s">
        <v>364</v>
      </c>
      <c r="D78" s="173">
        <v>4106.2</v>
      </c>
      <c r="E78">
        <v>-64.7</v>
      </c>
    </row>
    <row r="79" spans="1:4" ht="81" customHeight="1" thickBot="1">
      <c r="A79" s="162"/>
      <c r="B79" s="161" t="s">
        <v>365</v>
      </c>
      <c r="C79" s="163" t="s">
        <v>366</v>
      </c>
      <c r="D79" s="164">
        <v>6</v>
      </c>
    </row>
    <row r="80" spans="1:5" ht="64.5" thickBot="1">
      <c r="A80" s="162"/>
      <c r="B80" s="161" t="s">
        <v>367</v>
      </c>
      <c r="C80" s="163" t="s">
        <v>368</v>
      </c>
      <c r="D80" s="164">
        <v>6611.2</v>
      </c>
      <c r="E80">
        <v>695.3</v>
      </c>
    </row>
    <row r="81" spans="1:5" ht="54.75" customHeight="1" thickBot="1">
      <c r="A81" s="162"/>
      <c r="B81" s="161" t="s">
        <v>369</v>
      </c>
      <c r="C81" s="163" t="s">
        <v>370</v>
      </c>
      <c r="D81" s="164">
        <v>3008.3</v>
      </c>
      <c r="E81">
        <v>-325.4</v>
      </c>
    </row>
    <row r="82" spans="1:4" ht="95.25" customHeight="1" thickBot="1">
      <c r="A82" s="188">
        <v>2</v>
      </c>
      <c r="B82" s="189" t="s">
        <v>371</v>
      </c>
      <c r="C82" s="190" t="s">
        <v>372</v>
      </c>
      <c r="D82" s="191">
        <v>0</v>
      </c>
    </row>
    <row r="83" spans="1:4" ht="109.5" customHeight="1" thickBot="1">
      <c r="A83" s="192"/>
      <c r="B83" s="161" t="s">
        <v>373</v>
      </c>
      <c r="C83" s="163" t="s">
        <v>374</v>
      </c>
      <c r="D83" s="164">
        <v>0</v>
      </c>
    </row>
    <row r="84" spans="1:4" ht="85.5" customHeight="1" thickBot="1">
      <c r="A84" s="188">
        <v>3</v>
      </c>
      <c r="B84" s="189" t="s">
        <v>375</v>
      </c>
      <c r="C84" s="190" t="s">
        <v>376</v>
      </c>
      <c r="D84" s="191">
        <v>0</v>
      </c>
    </row>
    <row r="85" spans="1:4" ht="39" thickBot="1">
      <c r="A85" s="160"/>
      <c r="B85" s="161" t="s">
        <v>377</v>
      </c>
      <c r="C85" s="163" t="s">
        <v>378</v>
      </c>
      <c r="D85" s="165">
        <v>0</v>
      </c>
    </row>
    <row r="86" spans="1:4" ht="42.75" customHeight="1" thickBot="1">
      <c r="A86" s="188">
        <v>4</v>
      </c>
      <c r="B86" s="189" t="s">
        <v>379</v>
      </c>
      <c r="C86" s="190" t="s">
        <v>380</v>
      </c>
      <c r="D86" s="191">
        <v>0</v>
      </c>
    </row>
    <row r="87" spans="1:4" ht="54" customHeight="1" thickBot="1">
      <c r="A87" s="166"/>
      <c r="B87" s="161" t="s">
        <v>381</v>
      </c>
      <c r="C87" s="163" t="s">
        <v>382</v>
      </c>
      <c r="D87" s="165">
        <v>0</v>
      </c>
    </row>
    <row r="88" spans="1:4" ht="16.5" thickBot="1">
      <c r="A88" s="151"/>
      <c r="B88" s="152"/>
      <c r="C88" s="152" t="s">
        <v>383</v>
      </c>
      <c r="D88" s="153">
        <f>D13+D75</f>
        <v>109926.3</v>
      </c>
    </row>
  </sheetData>
  <sheetProtection/>
  <mergeCells count="23">
    <mergeCell ref="A60:A61"/>
    <mergeCell ref="B60:B61"/>
    <mergeCell ref="C60:C61"/>
    <mergeCell ref="D60:D61"/>
    <mergeCell ref="A63:A64"/>
    <mergeCell ref="B63:B64"/>
    <mergeCell ref="C63:C64"/>
    <mergeCell ref="D63:D64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11:A12"/>
    <mergeCell ref="B11:B12"/>
    <mergeCell ref="C11:C12"/>
    <mergeCell ref="A26:A27"/>
    <mergeCell ref="B26:B27"/>
    <mergeCell ref="C26:C27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customWidth="1"/>
    <col min="8" max="8" width="14.375" style="0" customWidth="1"/>
    <col min="9" max="9" width="9.125" style="0" hidden="1" customWidth="1"/>
  </cols>
  <sheetData>
    <row r="1" spans="1:8" ht="15">
      <c r="A1" s="154"/>
      <c r="B1" s="154"/>
      <c r="C1" s="154"/>
      <c r="D1" s="11"/>
      <c r="H1" s="145" t="s">
        <v>411</v>
      </c>
    </row>
    <row r="2" spans="1:8" ht="15">
      <c r="A2" s="154"/>
      <c r="B2" s="154"/>
      <c r="C2" s="154"/>
      <c r="D2" s="11"/>
      <c r="H2" s="145" t="s">
        <v>384</v>
      </c>
    </row>
    <row r="3" spans="1:8" ht="15">
      <c r="A3" s="223"/>
      <c r="B3" s="223"/>
      <c r="C3" s="154"/>
      <c r="D3" s="11"/>
      <c r="H3" s="145" t="s">
        <v>385</v>
      </c>
    </row>
    <row r="4" spans="1:8" ht="15">
      <c r="A4" s="223"/>
      <c r="B4" s="228"/>
      <c r="C4" s="154"/>
      <c r="D4" s="11"/>
      <c r="H4" s="145" t="s">
        <v>202</v>
      </c>
    </row>
    <row r="5" spans="1:8" ht="15">
      <c r="A5" s="223"/>
      <c r="B5" s="229"/>
      <c r="C5" s="154"/>
      <c r="D5" s="11"/>
      <c r="H5" s="146" t="s">
        <v>416</v>
      </c>
    </row>
    <row r="6" spans="1:8" ht="12.75">
      <c r="A6" s="223"/>
      <c r="B6" s="2"/>
      <c r="C6" s="220" t="s">
        <v>412</v>
      </c>
      <c r="D6" s="238"/>
      <c r="E6" s="218"/>
      <c r="F6" s="218"/>
      <c r="G6" s="218"/>
      <c r="H6" s="218"/>
    </row>
    <row r="7" spans="1:4" ht="12.75">
      <c r="A7" s="225"/>
      <c r="B7" s="154"/>
      <c r="C7" s="220" t="s">
        <v>386</v>
      </c>
      <c r="D7" s="154"/>
    </row>
    <row r="8" spans="1:4" ht="12.75">
      <c r="A8" s="227"/>
      <c r="B8" s="154"/>
      <c r="C8" s="220" t="s">
        <v>388</v>
      </c>
      <c r="D8" s="154"/>
    </row>
    <row r="9" spans="1:8" ht="42.75" thickBot="1">
      <c r="A9" s="15" t="s">
        <v>77</v>
      </c>
      <c r="B9" s="3" t="s">
        <v>78</v>
      </c>
      <c r="C9" s="23" t="s">
        <v>79</v>
      </c>
      <c r="D9" s="15" t="s">
        <v>224</v>
      </c>
      <c r="E9" s="64" t="s">
        <v>80</v>
      </c>
      <c r="F9" s="23" t="s">
        <v>225</v>
      </c>
      <c r="G9" s="23" t="s">
        <v>227</v>
      </c>
      <c r="H9" s="41" t="s">
        <v>226</v>
      </c>
    </row>
    <row r="10" spans="1:8" ht="34.5" thickBot="1">
      <c r="A10" s="96"/>
      <c r="B10" s="101" t="s">
        <v>0</v>
      </c>
      <c r="C10" s="98" t="s">
        <v>84</v>
      </c>
      <c r="D10" s="99"/>
      <c r="E10" s="99"/>
      <c r="F10" s="98"/>
      <c r="G10" s="98"/>
      <c r="H10" s="100">
        <f>H11</f>
        <v>3515.1000000000004</v>
      </c>
    </row>
    <row r="11" spans="1:8" ht="13.5" thickBot="1">
      <c r="A11" s="16" t="s">
        <v>1</v>
      </c>
      <c r="B11" s="20" t="s">
        <v>2</v>
      </c>
      <c r="C11" s="24">
        <v>928</v>
      </c>
      <c r="D11" s="16" t="s">
        <v>82</v>
      </c>
      <c r="E11" s="65"/>
      <c r="F11" s="24"/>
      <c r="G11" s="24"/>
      <c r="H11" s="42">
        <f>H12+H20</f>
        <v>3515.1000000000004</v>
      </c>
    </row>
    <row r="12" spans="1:8" ht="34.5" thickBot="1">
      <c r="A12" s="89" t="s">
        <v>3</v>
      </c>
      <c r="B12" s="90" t="s">
        <v>4</v>
      </c>
      <c r="C12" s="91">
        <v>928</v>
      </c>
      <c r="D12" s="92" t="s">
        <v>81</v>
      </c>
      <c r="E12" s="92"/>
      <c r="F12" s="91"/>
      <c r="G12" s="91"/>
      <c r="H12" s="93">
        <f>H13</f>
        <v>1203.1</v>
      </c>
    </row>
    <row r="13" spans="1:8" ht="13.5" thickBot="1">
      <c r="A13" s="44" t="s">
        <v>5</v>
      </c>
      <c r="B13" s="95" t="s">
        <v>6</v>
      </c>
      <c r="C13" s="46">
        <v>928</v>
      </c>
      <c r="D13" s="47" t="s">
        <v>81</v>
      </c>
      <c r="E13" s="47" t="s">
        <v>172</v>
      </c>
      <c r="F13" s="46"/>
      <c r="G13" s="46"/>
      <c r="H13" s="71">
        <f>H14</f>
        <v>1203.1</v>
      </c>
    </row>
    <row r="14" spans="1:8" ht="57" thickBot="1">
      <c r="A14" s="17" t="s">
        <v>109</v>
      </c>
      <c r="B14" s="21" t="s">
        <v>108</v>
      </c>
      <c r="C14" s="25">
        <v>928</v>
      </c>
      <c r="D14" s="17" t="s">
        <v>81</v>
      </c>
      <c r="E14" s="62" t="s">
        <v>172</v>
      </c>
      <c r="F14" s="25">
        <v>100</v>
      </c>
      <c r="G14" s="25" t="s">
        <v>84</v>
      </c>
      <c r="H14" s="28">
        <f>H15</f>
        <v>1203.1</v>
      </c>
    </row>
    <row r="15" spans="1:8" ht="22.5" hidden="1">
      <c r="A15" s="17"/>
      <c r="B15" s="22" t="s">
        <v>7</v>
      </c>
      <c r="C15" s="25">
        <v>928</v>
      </c>
      <c r="D15" s="17" t="s">
        <v>81</v>
      </c>
      <c r="E15" s="1" t="s">
        <v>172</v>
      </c>
      <c r="F15" s="25">
        <v>120</v>
      </c>
      <c r="G15" s="25"/>
      <c r="H15" s="28">
        <f>H16+H18</f>
        <v>1203.1</v>
      </c>
    </row>
    <row r="16" spans="1:8" ht="22.5" hidden="1">
      <c r="A16" s="17"/>
      <c r="B16" s="22" t="s">
        <v>215</v>
      </c>
      <c r="C16" s="25">
        <v>928</v>
      </c>
      <c r="D16" s="17" t="s">
        <v>81</v>
      </c>
      <c r="E16" s="1" t="s">
        <v>172</v>
      </c>
      <c r="F16" s="25">
        <v>121</v>
      </c>
      <c r="G16" s="25"/>
      <c r="H16" s="28">
        <f>H17</f>
        <v>942.5</v>
      </c>
    </row>
    <row r="17" spans="1:8" ht="12.75" hidden="1">
      <c r="A17" s="17"/>
      <c r="B17" s="22" t="s">
        <v>211</v>
      </c>
      <c r="C17" s="25">
        <v>928</v>
      </c>
      <c r="D17" s="17" t="s">
        <v>81</v>
      </c>
      <c r="E17" s="1" t="s">
        <v>172</v>
      </c>
      <c r="F17" s="25">
        <v>121</v>
      </c>
      <c r="G17" s="25">
        <v>211</v>
      </c>
      <c r="H17" s="28">
        <v>942.5</v>
      </c>
    </row>
    <row r="18" spans="1:8" ht="33.75" hidden="1">
      <c r="A18" s="17"/>
      <c r="B18" s="22" t="s">
        <v>214</v>
      </c>
      <c r="C18" s="25">
        <v>928</v>
      </c>
      <c r="D18" s="17" t="s">
        <v>81</v>
      </c>
      <c r="E18" s="1" t="s">
        <v>172</v>
      </c>
      <c r="F18" s="25">
        <v>129</v>
      </c>
      <c r="G18" s="25"/>
      <c r="H18" s="28">
        <f>H19</f>
        <v>260.6</v>
      </c>
    </row>
    <row r="19" spans="1:8" ht="13.5" hidden="1" thickBot="1">
      <c r="A19" s="17"/>
      <c r="B19" s="22" t="s">
        <v>212</v>
      </c>
      <c r="C19" s="25">
        <v>928</v>
      </c>
      <c r="D19" s="17" t="s">
        <v>81</v>
      </c>
      <c r="E19" s="120" t="s">
        <v>172</v>
      </c>
      <c r="F19" s="25">
        <v>129</v>
      </c>
      <c r="G19" s="25">
        <v>213</v>
      </c>
      <c r="H19" s="28">
        <v>260.6</v>
      </c>
    </row>
    <row r="20" spans="1:8" ht="45.75" thickBot="1">
      <c r="A20" s="89" t="s">
        <v>8</v>
      </c>
      <c r="B20" s="94" t="s">
        <v>9</v>
      </c>
      <c r="C20" s="91">
        <v>928</v>
      </c>
      <c r="D20" s="92" t="s">
        <v>83</v>
      </c>
      <c r="E20" s="92"/>
      <c r="F20" s="91"/>
      <c r="G20" s="91"/>
      <c r="H20" s="93">
        <f>H21+H26+H43</f>
        <v>2312.0000000000005</v>
      </c>
    </row>
    <row r="21" spans="1:8" ht="23.25" thickBot="1">
      <c r="A21" s="44" t="s">
        <v>106</v>
      </c>
      <c r="B21" s="45" t="s">
        <v>11</v>
      </c>
      <c r="C21" s="46">
        <v>928</v>
      </c>
      <c r="D21" s="47" t="s">
        <v>83</v>
      </c>
      <c r="E21" s="47" t="s">
        <v>173</v>
      </c>
      <c r="F21" s="46"/>
      <c r="G21" s="46"/>
      <c r="H21" s="71">
        <f>H22</f>
        <v>280.8</v>
      </c>
    </row>
    <row r="22" spans="1:9" ht="57" thickBot="1">
      <c r="A22" s="17" t="s">
        <v>110</v>
      </c>
      <c r="B22" s="4" t="s">
        <v>108</v>
      </c>
      <c r="C22" s="25">
        <v>928</v>
      </c>
      <c r="D22" s="17" t="s">
        <v>83</v>
      </c>
      <c r="E22" s="62" t="s">
        <v>173</v>
      </c>
      <c r="F22" s="25">
        <v>100</v>
      </c>
      <c r="G22" s="25"/>
      <c r="H22" s="28">
        <f>H23-5</f>
        <v>280.8</v>
      </c>
      <c r="I22">
        <v>2</v>
      </c>
    </row>
    <row r="23" spans="1:8" ht="22.5" hidden="1">
      <c r="A23" s="17"/>
      <c r="B23" s="22" t="s">
        <v>7</v>
      </c>
      <c r="C23" s="25">
        <v>928</v>
      </c>
      <c r="D23" s="17" t="s">
        <v>83</v>
      </c>
      <c r="E23" s="9" t="s">
        <v>173</v>
      </c>
      <c r="F23" s="25">
        <v>120</v>
      </c>
      <c r="G23" s="25"/>
      <c r="H23" s="28">
        <f>H24</f>
        <v>285.8</v>
      </c>
    </row>
    <row r="24" spans="1:8" ht="45" hidden="1">
      <c r="A24" s="17"/>
      <c r="B24" s="22" t="s">
        <v>401</v>
      </c>
      <c r="C24" s="25">
        <v>928</v>
      </c>
      <c r="D24" s="17" t="s">
        <v>83</v>
      </c>
      <c r="E24" s="1" t="s">
        <v>173</v>
      </c>
      <c r="F24" s="25">
        <v>123</v>
      </c>
      <c r="G24" s="25"/>
      <c r="H24" s="28">
        <f>H25</f>
        <v>285.8</v>
      </c>
    </row>
    <row r="25" spans="1:8" ht="13.5" hidden="1" thickBot="1">
      <c r="A25" s="17"/>
      <c r="B25" s="22" t="s">
        <v>213</v>
      </c>
      <c r="C25" s="25">
        <v>928</v>
      </c>
      <c r="D25" s="17" t="s">
        <v>83</v>
      </c>
      <c r="E25" s="120" t="s">
        <v>173</v>
      </c>
      <c r="F25" s="25">
        <v>123</v>
      </c>
      <c r="G25" s="25">
        <v>226</v>
      </c>
      <c r="H25" s="28">
        <v>285.8</v>
      </c>
    </row>
    <row r="26" spans="1:8" ht="23.25" thickBot="1">
      <c r="A26" s="44" t="s">
        <v>10</v>
      </c>
      <c r="B26" s="45" t="s">
        <v>13</v>
      </c>
      <c r="C26" s="46">
        <v>928</v>
      </c>
      <c r="D26" s="47" t="s">
        <v>83</v>
      </c>
      <c r="E26" s="47" t="s">
        <v>175</v>
      </c>
      <c r="F26" s="46"/>
      <c r="G26" s="46"/>
      <c r="H26" s="71">
        <f>H27+H33</f>
        <v>1956.4</v>
      </c>
    </row>
    <row r="27" spans="1:8" ht="56.25">
      <c r="A27" s="17" t="s">
        <v>12</v>
      </c>
      <c r="B27" s="4" t="s">
        <v>108</v>
      </c>
      <c r="C27" s="25">
        <v>928</v>
      </c>
      <c r="D27" s="17" t="s">
        <v>83</v>
      </c>
      <c r="E27" s="62" t="s">
        <v>175</v>
      </c>
      <c r="F27" s="25">
        <v>100</v>
      </c>
      <c r="G27" s="25"/>
      <c r="H27" s="28">
        <f>H28</f>
        <v>1423.5</v>
      </c>
    </row>
    <row r="28" spans="1:8" ht="22.5" hidden="1">
      <c r="A28" s="17"/>
      <c r="B28" s="22" t="s">
        <v>7</v>
      </c>
      <c r="C28" s="25">
        <v>928</v>
      </c>
      <c r="D28" s="17" t="s">
        <v>83</v>
      </c>
      <c r="E28" s="1" t="s">
        <v>175</v>
      </c>
      <c r="F28" s="25">
        <v>120</v>
      </c>
      <c r="G28" s="25"/>
      <c r="H28" s="28">
        <f>H29+H31</f>
        <v>1423.5</v>
      </c>
    </row>
    <row r="29" spans="1:8" ht="22.5" hidden="1">
      <c r="A29" s="17"/>
      <c r="B29" s="22" t="s">
        <v>215</v>
      </c>
      <c r="C29" s="25">
        <v>928</v>
      </c>
      <c r="D29" s="17" t="s">
        <v>83</v>
      </c>
      <c r="E29" s="1" t="s">
        <v>175</v>
      </c>
      <c r="F29" s="25">
        <v>121</v>
      </c>
      <c r="G29" s="25"/>
      <c r="H29" s="28">
        <f>H30</f>
        <v>1093.3</v>
      </c>
    </row>
    <row r="30" spans="1:8" ht="12.75" hidden="1">
      <c r="A30" s="17"/>
      <c r="B30" s="22" t="s">
        <v>211</v>
      </c>
      <c r="C30" s="25">
        <v>928</v>
      </c>
      <c r="D30" s="17" t="s">
        <v>83</v>
      </c>
      <c r="E30" s="1" t="s">
        <v>175</v>
      </c>
      <c r="F30" s="25">
        <v>129</v>
      </c>
      <c r="G30" s="25">
        <v>211</v>
      </c>
      <c r="H30" s="28">
        <v>1093.3</v>
      </c>
    </row>
    <row r="31" spans="1:8" ht="33.75" hidden="1">
      <c r="A31" s="17"/>
      <c r="B31" s="22" t="s">
        <v>214</v>
      </c>
      <c r="C31" s="25">
        <v>928</v>
      </c>
      <c r="D31" s="17" t="s">
        <v>83</v>
      </c>
      <c r="E31" s="1" t="s">
        <v>175</v>
      </c>
      <c r="F31" s="25">
        <v>129</v>
      </c>
      <c r="G31" s="25"/>
      <c r="H31" s="28">
        <f>H32</f>
        <v>330.2</v>
      </c>
    </row>
    <row r="32" spans="1:8" ht="12.75" hidden="1">
      <c r="A32" s="17"/>
      <c r="B32" s="22" t="s">
        <v>212</v>
      </c>
      <c r="C32" s="25">
        <v>928</v>
      </c>
      <c r="D32" s="17" t="s">
        <v>83</v>
      </c>
      <c r="E32" s="1" t="s">
        <v>175</v>
      </c>
      <c r="F32" s="25">
        <v>129</v>
      </c>
      <c r="G32" s="25">
        <v>213</v>
      </c>
      <c r="H32" s="28">
        <v>330.2</v>
      </c>
    </row>
    <row r="33" spans="1:9" ht="22.5">
      <c r="A33" s="18" t="s">
        <v>209</v>
      </c>
      <c r="B33" s="36" t="s">
        <v>26</v>
      </c>
      <c r="C33" s="26">
        <v>928</v>
      </c>
      <c r="D33" s="18" t="s">
        <v>83</v>
      </c>
      <c r="E33" s="9" t="s">
        <v>175</v>
      </c>
      <c r="F33" s="26">
        <v>200</v>
      </c>
      <c r="G33" s="26"/>
      <c r="H33" s="29">
        <f>H34+4.5</f>
        <v>532.9</v>
      </c>
      <c r="I33">
        <v>2</v>
      </c>
    </row>
    <row r="34" spans="1:8" ht="22.5" hidden="1">
      <c r="A34" s="18"/>
      <c r="B34" s="5" t="s">
        <v>111</v>
      </c>
      <c r="C34" s="26">
        <v>928</v>
      </c>
      <c r="D34" s="18" t="s">
        <v>83</v>
      </c>
      <c r="E34" s="1" t="s">
        <v>175</v>
      </c>
      <c r="F34" s="26">
        <v>240</v>
      </c>
      <c r="G34" s="26"/>
      <c r="H34" s="29">
        <f>H35+H37</f>
        <v>528.4</v>
      </c>
    </row>
    <row r="35" spans="1:8" ht="22.5" hidden="1">
      <c r="A35" s="18"/>
      <c r="B35" s="7" t="s">
        <v>207</v>
      </c>
      <c r="C35" s="26">
        <v>928</v>
      </c>
      <c r="D35" s="18" t="s">
        <v>83</v>
      </c>
      <c r="E35" s="1" t="s">
        <v>175</v>
      </c>
      <c r="F35" s="26">
        <v>242</v>
      </c>
      <c r="G35" s="26"/>
      <c r="H35" s="29">
        <f>H36</f>
        <v>34</v>
      </c>
    </row>
    <row r="36" spans="1:8" ht="12.75" hidden="1">
      <c r="A36" s="18"/>
      <c r="B36" s="7" t="s">
        <v>216</v>
      </c>
      <c r="C36" s="26">
        <v>928</v>
      </c>
      <c r="D36" s="18" t="s">
        <v>83</v>
      </c>
      <c r="E36" s="1" t="s">
        <v>175</v>
      </c>
      <c r="F36" s="26">
        <v>242</v>
      </c>
      <c r="G36" s="26">
        <v>221</v>
      </c>
      <c r="H36" s="29">
        <f>200-166</f>
        <v>34</v>
      </c>
    </row>
    <row r="37" spans="1:8" ht="22.5" hidden="1">
      <c r="A37" s="18"/>
      <c r="B37" s="125" t="s">
        <v>204</v>
      </c>
      <c r="C37" s="26">
        <v>928</v>
      </c>
      <c r="D37" s="18" t="s">
        <v>83</v>
      </c>
      <c r="E37" s="67" t="s">
        <v>175</v>
      </c>
      <c r="F37" s="26">
        <v>244</v>
      </c>
      <c r="G37" s="26"/>
      <c r="H37" s="29">
        <f>H38+H39+H40+H41+H42</f>
        <v>494.4</v>
      </c>
    </row>
    <row r="38" spans="1:8" ht="12.75" hidden="1">
      <c r="A38" s="19"/>
      <c r="B38" s="6" t="s">
        <v>217</v>
      </c>
      <c r="C38" s="26">
        <v>928</v>
      </c>
      <c r="D38" s="19" t="s">
        <v>83</v>
      </c>
      <c r="E38" s="1" t="s">
        <v>175</v>
      </c>
      <c r="F38" s="27">
        <v>244</v>
      </c>
      <c r="G38" s="27">
        <v>223</v>
      </c>
      <c r="H38" s="131">
        <f>114+21.2</f>
        <v>135.2</v>
      </c>
    </row>
    <row r="39" spans="1:8" ht="12.75" hidden="1">
      <c r="A39" s="18"/>
      <c r="B39" s="5" t="s">
        <v>218</v>
      </c>
      <c r="C39" s="26">
        <v>928</v>
      </c>
      <c r="D39" s="19" t="s">
        <v>83</v>
      </c>
      <c r="E39" s="1" t="s">
        <v>175</v>
      </c>
      <c r="F39" s="27">
        <v>244</v>
      </c>
      <c r="G39" s="26">
        <v>225</v>
      </c>
      <c r="H39" s="132">
        <f>30+99.2</f>
        <v>129.2</v>
      </c>
    </row>
    <row r="40" spans="1:8" ht="12.75" hidden="1">
      <c r="A40" s="18"/>
      <c r="B40" s="5" t="s">
        <v>213</v>
      </c>
      <c r="C40" s="26">
        <v>928</v>
      </c>
      <c r="D40" s="18" t="s">
        <v>83</v>
      </c>
      <c r="E40" s="1" t="s">
        <v>175</v>
      </c>
      <c r="F40" s="26">
        <v>244</v>
      </c>
      <c r="G40" s="124">
        <v>226</v>
      </c>
      <c r="H40" s="132">
        <f>56+54</f>
        <v>110</v>
      </c>
    </row>
    <row r="41" spans="1:8" ht="12.75" hidden="1">
      <c r="A41" s="18"/>
      <c r="B41" s="5" t="s">
        <v>223</v>
      </c>
      <c r="C41" s="26">
        <v>928</v>
      </c>
      <c r="D41" s="18" t="s">
        <v>83</v>
      </c>
      <c r="E41" s="1" t="s">
        <v>175</v>
      </c>
      <c r="F41" s="26">
        <v>244</v>
      </c>
      <c r="G41" s="124">
        <v>310</v>
      </c>
      <c r="H41" s="132">
        <v>20</v>
      </c>
    </row>
    <row r="42" spans="1:8" ht="12.75" hidden="1">
      <c r="A42" s="18"/>
      <c r="B42" s="5" t="s">
        <v>222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340</v>
      </c>
      <c r="H42" s="132">
        <v>100</v>
      </c>
    </row>
    <row r="43" spans="1:8" ht="13.5" thickBot="1">
      <c r="A43" s="233" t="s">
        <v>107</v>
      </c>
      <c r="B43" s="234" t="s">
        <v>14</v>
      </c>
      <c r="C43" s="235">
        <v>928</v>
      </c>
      <c r="D43" s="236" t="s">
        <v>83</v>
      </c>
      <c r="E43" s="236" t="s">
        <v>174</v>
      </c>
      <c r="F43" s="235"/>
      <c r="G43" s="235"/>
      <c r="H43" s="237">
        <f>H44</f>
        <v>74.8</v>
      </c>
    </row>
    <row r="44" spans="1:9" ht="13.5" thickBot="1">
      <c r="A44" s="17" t="s">
        <v>219</v>
      </c>
      <c r="B44" s="4" t="s">
        <v>112</v>
      </c>
      <c r="C44" s="25">
        <v>928</v>
      </c>
      <c r="D44" s="17" t="s">
        <v>83</v>
      </c>
      <c r="E44" s="66" t="s">
        <v>174</v>
      </c>
      <c r="F44" s="25">
        <v>800</v>
      </c>
      <c r="G44" s="25"/>
      <c r="H44" s="28">
        <f>H45+0.5</f>
        <v>74.8</v>
      </c>
      <c r="I44">
        <v>2</v>
      </c>
    </row>
    <row r="45" spans="1:8" ht="12.75" hidden="1">
      <c r="A45" s="17"/>
      <c r="B45" s="7" t="s">
        <v>15</v>
      </c>
      <c r="C45" s="25">
        <v>928</v>
      </c>
      <c r="D45" s="17" t="s">
        <v>83</v>
      </c>
      <c r="E45" s="1" t="s">
        <v>174</v>
      </c>
      <c r="F45" s="25">
        <v>850</v>
      </c>
      <c r="G45" s="25"/>
      <c r="H45" s="28">
        <f>H46</f>
        <v>74.3</v>
      </c>
    </row>
    <row r="46" spans="1:8" ht="12.75" hidden="1">
      <c r="A46" s="17"/>
      <c r="B46" s="126" t="s">
        <v>220</v>
      </c>
      <c r="C46" s="25">
        <v>928</v>
      </c>
      <c r="D46" s="17" t="s">
        <v>83</v>
      </c>
      <c r="E46" s="1" t="s">
        <v>174</v>
      </c>
      <c r="F46" s="25">
        <v>853</v>
      </c>
      <c r="G46" s="25"/>
      <c r="H46" s="28">
        <f>H47</f>
        <v>74.3</v>
      </c>
    </row>
    <row r="47" spans="1:8" ht="13.5" hidden="1" thickBot="1">
      <c r="A47" s="17"/>
      <c r="B47" s="133" t="s">
        <v>208</v>
      </c>
      <c r="C47" s="25">
        <v>928</v>
      </c>
      <c r="D47" s="17" t="s">
        <v>83</v>
      </c>
      <c r="E47" s="1" t="s">
        <v>174</v>
      </c>
      <c r="F47" s="25">
        <v>853</v>
      </c>
      <c r="G47" s="25">
        <v>290</v>
      </c>
      <c r="H47" s="28">
        <v>74.3</v>
      </c>
    </row>
    <row r="48" spans="1:8" ht="34.5" thickBot="1">
      <c r="A48" s="96"/>
      <c r="B48" s="97" t="s">
        <v>16</v>
      </c>
      <c r="C48" s="98"/>
      <c r="D48" s="99"/>
      <c r="E48" s="99"/>
      <c r="F48" s="98"/>
      <c r="G48" s="98"/>
      <c r="H48" s="143">
        <f>H49+H161+H174+H211+H218+H231+H247+H254</f>
        <v>114411.22</v>
      </c>
    </row>
    <row r="49" spans="1:8" ht="13.5" thickBot="1">
      <c r="A49" s="84" t="s">
        <v>229</v>
      </c>
      <c r="B49" s="85" t="s">
        <v>2</v>
      </c>
      <c r="C49" s="86">
        <v>966</v>
      </c>
      <c r="D49" s="87" t="s">
        <v>82</v>
      </c>
      <c r="E49" s="87"/>
      <c r="F49" s="86"/>
      <c r="G49" s="86"/>
      <c r="H49" s="88">
        <f>H50+H109+H114</f>
        <v>36270.1</v>
      </c>
    </row>
    <row r="50" spans="1:8" ht="45.75" thickBot="1">
      <c r="A50" s="78" t="s">
        <v>17</v>
      </c>
      <c r="B50" s="79" t="s">
        <v>18</v>
      </c>
      <c r="C50" s="80">
        <v>966</v>
      </c>
      <c r="D50" s="81" t="s">
        <v>86</v>
      </c>
      <c r="E50" s="81"/>
      <c r="F50" s="80"/>
      <c r="G50" s="80"/>
      <c r="H50" s="82">
        <f>H51+H58+H90+H95</f>
        <v>34014.1</v>
      </c>
    </row>
    <row r="51" spans="1:8" ht="12.75">
      <c r="A51" s="73" t="s">
        <v>19</v>
      </c>
      <c r="B51" s="74" t="s">
        <v>20</v>
      </c>
      <c r="C51" s="75">
        <v>966</v>
      </c>
      <c r="D51" s="76" t="s">
        <v>86</v>
      </c>
      <c r="E51" s="76" t="s">
        <v>176</v>
      </c>
      <c r="F51" s="75"/>
      <c r="G51" s="75"/>
      <c r="H51" s="77">
        <f>H53</f>
        <v>1203.1</v>
      </c>
    </row>
    <row r="52" spans="1:8" ht="57" thickBot="1">
      <c r="A52" s="18" t="s">
        <v>21</v>
      </c>
      <c r="B52" s="5" t="s">
        <v>108</v>
      </c>
      <c r="C52" s="30">
        <v>966</v>
      </c>
      <c r="D52" s="1" t="s">
        <v>86</v>
      </c>
      <c r="E52" s="1" t="s">
        <v>176</v>
      </c>
      <c r="F52" s="30">
        <v>100</v>
      </c>
      <c r="G52" s="30"/>
      <c r="H52" s="29">
        <f>H53</f>
        <v>1203.1</v>
      </c>
    </row>
    <row r="53" spans="1:8" ht="22.5" hidden="1">
      <c r="A53" s="18"/>
      <c r="B53" s="22" t="s">
        <v>7</v>
      </c>
      <c r="C53" s="30">
        <v>966</v>
      </c>
      <c r="D53" s="1" t="s">
        <v>86</v>
      </c>
      <c r="E53" s="9" t="s">
        <v>176</v>
      </c>
      <c r="F53" s="30">
        <v>120</v>
      </c>
      <c r="G53" s="30"/>
      <c r="H53" s="29">
        <f>H54+H56</f>
        <v>1203.1</v>
      </c>
    </row>
    <row r="54" spans="1:8" ht="22.5" hidden="1">
      <c r="A54" s="17"/>
      <c r="B54" s="22" t="s">
        <v>215</v>
      </c>
      <c r="C54" s="30">
        <v>966</v>
      </c>
      <c r="D54" s="1" t="s">
        <v>86</v>
      </c>
      <c r="E54" s="1" t="s">
        <v>176</v>
      </c>
      <c r="F54" s="25">
        <v>121</v>
      </c>
      <c r="G54" s="25"/>
      <c r="H54" s="28">
        <f>H55</f>
        <v>942.5</v>
      </c>
    </row>
    <row r="55" spans="1:8" ht="12.75" hidden="1">
      <c r="A55" s="17"/>
      <c r="B55" s="22" t="s">
        <v>211</v>
      </c>
      <c r="C55" s="30">
        <v>966</v>
      </c>
      <c r="D55" s="1" t="s">
        <v>86</v>
      </c>
      <c r="E55" s="1" t="s">
        <v>176</v>
      </c>
      <c r="F55" s="25">
        <v>121</v>
      </c>
      <c r="G55" s="25">
        <v>211</v>
      </c>
      <c r="H55" s="28">
        <v>942.5</v>
      </c>
    </row>
    <row r="56" spans="1:8" ht="33.75" hidden="1">
      <c r="A56" s="17"/>
      <c r="B56" s="22" t="s">
        <v>214</v>
      </c>
      <c r="C56" s="30">
        <v>966</v>
      </c>
      <c r="D56" s="1" t="s">
        <v>86</v>
      </c>
      <c r="E56" s="1" t="s">
        <v>176</v>
      </c>
      <c r="F56" s="25">
        <v>129</v>
      </c>
      <c r="G56" s="25"/>
      <c r="H56" s="28">
        <f>H57</f>
        <v>260.6</v>
      </c>
    </row>
    <row r="57" spans="1:8" ht="13.5" hidden="1" thickBot="1">
      <c r="A57" s="17"/>
      <c r="B57" s="22" t="s">
        <v>212</v>
      </c>
      <c r="C57" s="30">
        <v>966</v>
      </c>
      <c r="D57" s="1" t="s">
        <v>86</v>
      </c>
      <c r="E57" s="67" t="s">
        <v>176</v>
      </c>
      <c r="F57" s="25">
        <v>129</v>
      </c>
      <c r="G57" s="25">
        <v>213</v>
      </c>
      <c r="H57" s="28">
        <v>260.6</v>
      </c>
    </row>
    <row r="58" spans="1:8" ht="34.5" thickBot="1">
      <c r="A58" s="44" t="s">
        <v>22</v>
      </c>
      <c r="B58" s="45" t="s">
        <v>23</v>
      </c>
      <c r="C58" s="46">
        <v>966</v>
      </c>
      <c r="D58" s="47" t="s">
        <v>86</v>
      </c>
      <c r="E58" s="47" t="s">
        <v>177</v>
      </c>
      <c r="F58" s="46"/>
      <c r="G58" s="46"/>
      <c r="H58" s="71">
        <f>H59+H67+H82</f>
        <v>28698.8</v>
      </c>
    </row>
    <row r="59" spans="1:9" ht="56.25">
      <c r="A59" s="18" t="s">
        <v>24</v>
      </c>
      <c r="B59" s="119" t="s">
        <v>108</v>
      </c>
      <c r="C59" s="49">
        <v>966</v>
      </c>
      <c r="D59" s="50" t="s">
        <v>86</v>
      </c>
      <c r="E59" s="66" t="s">
        <v>177</v>
      </c>
      <c r="F59" s="49">
        <v>100</v>
      </c>
      <c r="G59" s="49"/>
      <c r="H59" s="59">
        <f>21114+220</f>
        <v>21334</v>
      </c>
      <c r="I59" t="s">
        <v>413</v>
      </c>
    </row>
    <row r="60" spans="1:8" ht="22.5" hidden="1">
      <c r="A60" s="18"/>
      <c r="B60" s="22" t="s">
        <v>7</v>
      </c>
      <c r="C60" s="30">
        <v>966</v>
      </c>
      <c r="D60" s="1" t="s">
        <v>86</v>
      </c>
      <c r="E60" s="1" t="s">
        <v>177</v>
      </c>
      <c r="F60" s="30">
        <v>120</v>
      </c>
      <c r="G60" s="30"/>
      <c r="H60" s="29">
        <f>H61+H63+H65</f>
        <v>21114</v>
      </c>
    </row>
    <row r="61" spans="1:8" ht="22.5" hidden="1">
      <c r="A61" s="17"/>
      <c r="B61" s="22" t="s">
        <v>215</v>
      </c>
      <c r="C61" s="30">
        <v>966</v>
      </c>
      <c r="D61" s="1" t="s">
        <v>86</v>
      </c>
      <c r="E61" s="1" t="s">
        <v>177</v>
      </c>
      <c r="F61" s="25">
        <v>121</v>
      </c>
      <c r="G61" s="25"/>
      <c r="H61" s="28">
        <f>H62</f>
        <v>16221.4</v>
      </c>
    </row>
    <row r="62" spans="1:8" ht="12.75" hidden="1">
      <c r="A62" s="17"/>
      <c r="B62" s="22" t="s">
        <v>211</v>
      </c>
      <c r="C62" s="30">
        <v>966</v>
      </c>
      <c r="D62" s="1" t="s">
        <v>86</v>
      </c>
      <c r="E62" s="1" t="s">
        <v>177</v>
      </c>
      <c r="F62" s="25">
        <v>121</v>
      </c>
      <c r="G62" s="25">
        <v>211</v>
      </c>
      <c r="H62" s="28">
        <v>16221.4</v>
      </c>
    </row>
    <row r="63" spans="1:8" ht="33.75" hidden="1">
      <c r="A63" s="17"/>
      <c r="B63" s="22" t="s">
        <v>410</v>
      </c>
      <c r="C63" s="30"/>
      <c r="D63" s="1" t="s">
        <v>86</v>
      </c>
      <c r="E63" s="1" t="s">
        <v>177</v>
      </c>
      <c r="F63" s="25">
        <v>122</v>
      </c>
      <c r="G63" s="25"/>
      <c r="H63" s="28">
        <f>H64</f>
        <v>0.1</v>
      </c>
    </row>
    <row r="64" spans="1:8" ht="12.75" hidden="1">
      <c r="A64" s="17"/>
      <c r="B64" s="22" t="s">
        <v>409</v>
      </c>
      <c r="C64" s="30"/>
      <c r="D64" s="1" t="s">
        <v>86</v>
      </c>
      <c r="E64" s="1" t="s">
        <v>177</v>
      </c>
      <c r="F64" s="25">
        <v>122</v>
      </c>
      <c r="G64" s="25">
        <v>212</v>
      </c>
      <c r="H64" s="28">
        <v>0.1</v>
      </c>
    </row>
    <row r="65" spans="1:8" ht="33.75" hidden="1">
      <c r="A65" s="17"/>
      <c r="B65" s="22" t="s">
        <v>214</v>
      </c>
      <c r="C65" s="30">
        <v>966</v>
      </c>
      <c r="D65" s="1" t="s">
        <v>86</v>
      </c>
      <c r="E65" s="1" t="s">
        <v>177</v>
      </c>
      <c r="F65" s="25">
        <v>129</v>
      </c>
      <c r="G65" s="25"/>
      <c r="H65" s="28">
        <f>H66</f>
        <v>4892.5</v>
      </c>
    </row>
    <row r="66" spans="1:8" ht="12.75" hidden="1">
      <c r="A66" s="17"/>
      <c r="B66" s="22" t="s">
        <v>212</v>
      </c>
      <c r="C66" s="30">
        <v>966</v>
      </c>
      <c r="D66" s="1" t="s">
        <v>86</v>
      </c>
      <c r="E66" s="1" t="s">
        <v>177</v>
      </c>
      <c r="F66" s="25">
        <v>129</v>
      </c>
      <c r="G66" s="25">
        <v>213</v>
      </c>
      <c r="H66" s="28">
        <v>4892.5</v>
      </c>
    </row>
    <row r="67" spans="1:9" ht="22.5">
      <c r="A67" s="18" t="s">
        <v>25</v>
      </c>
      <c r="B67" s="38" t="s">
        <v>26</v>
      </c>
      <c r="C67" s="30">
        <v>966</v>
      </c>
      <c r="D67" s="18" t="s">
        <v>86</v>
      </c>
      <c r="E67" s="1" t="s">
        <v>177</v>
      </c>
      <c r="F67" s="26">
        <v>200</v>
      </c>
      <c r="G67" s="26"/>
      <c r="H67" s="29">
        <f>3053.4-220+4430.1</f>
        <v>7263.5</v>
      </c>
      <c r="I67">
        <v>2</v>
      </c>
    </row>
    <row r="68" spans="1:8" ht="22.5" hidden="1">
      <c r="A68" s="18"/>
      <c r="B68" s="5" t="s">
        <v>111</v>
      </c>
      <c r="C68" s="30">
        <v>966</v>
      </c>
      <c r="D68" s="18" t="s">
        <v>86</v>
      </c>
      <c r="E68" s="1" t="s">
        <v>177</v>
      </c>
      <c r="F68" s="26">
        <v>240</v>
      </c>
      <c r="G68" s="26"/>
      <c r="H68" s="29">
        <f>H69+H74</f>
        <v>7483.5</v>
      </c>
    </row>
    <row r="69" spans="1:8" ht="22.5" hidden="1">
      <c r="A69" s="18"/>
      <c r="B69" s="7" t="s">
        <v>207</v>
      </c>
      <c r="C69" s="30">
        <v>966</v>
      </c>
      <c r="D69" s="1" t="s">
        <v>86</v>
      </c>
      <c r="E69" s="1" t="s">
        <v>177</v>
      </c>
      <c r="F69" s="30">
        <v>242</v>
      </c>
      <c r="G69" s="30"/>
      <c r="H69" s="29">
        <f>H70+H71+H72+H73</f>
        <v>1035.4</v>
      </c>
    </row>
    <row r="70" spans="1:8" ht="12.75" hidden="1">
      <c r="A70" s="18"/>
      <c r="B70" s="7" t="s">
        <v>216</v>
      </c>
      <c r="C70" s="30">
        <v>966</v>
      </c>
      <c r="D70" s="1" t="s">
        <v>86</v>
      </c>
      <c r="E70" s="1" t="s">
        <v>177</v>
      </c>
      <c r="F70" s="30">
        <v>242</v>
      </c>
      <c r="G70" s="30">
        <v>221</v>
      </c>
      <c r="H70" s="230">
        <f>188.5+174.9</f>
        <v>363.4</v>
      </c>
    </row>
    <row r="71" spans="1:8" ht="12.75" hidden="1">
      <c r="A71" s="18"/>
      <c r="B71" s="7" t="s">
        <v>213</v>
      </c>
      <c r="C71" s="30">
        <v>966</v>
      </c>
      <c r="D71" s="1" t="s">
        <v>86</v>
      </c>
      <c r="E71" s="1" t="s">
        <v>177</v>
      </c>
      <c r="F71" s="30">
        <v>242</v>
      </c>
      <c r="G71" s="30">
        <v>226</v>
      </c>
      <c r="H71" s="230">
        <f>500+22</f>
        <v>522</v>
      </c>
    </row>
    <row r="72" spans="1:8" ht="12.75" hidden="1">
      <c r="A72" s="18"/>
      <c r="B72" s="5" t="s">
        <v>223</v>
      </c>
      <c r="C72" s="26">
        <v>928</v>
      </c>
      <c r="D72" s="18" t="s">
        <v>86</v>
      </c>
      <c r="E72" s="1" t="s">
        <v>177</v>
      </c>
      <c r="F72" s="26">
        <v>242</v>
      </c>
      <c r="G72" s="124">
        <v>310</v>
      </c>
      <c r="H72" s="132">
        <v>50</v>
      </c>
    </row>
    <row r="73" spans="1:8" ht="12.75" hidden="1">
      <c r="A73" s="18"/>
      <c r="B73" s="5" t="s">
        <v>222</v>
      </c>
      <c r="C73" s="26">
        <v>928</v>
      </c>
      <c r="D73" s="18" t="s">
        <v>86</v>
      </c>
      <c r="E73" s="1" t="s">
        <v>177</v>
      </c>
      <c r="F73" s="26">
        <v>242</v>
      </c>
      <c r="G73" s="124">
        <v>340</v>
      </c>
      <c r="H73" s="132">
        <v>100</v>
      </c>
    </row>
    <row r="74" spans="1:8" ht="22.5" hidden="1">
      <c r="A74" s="18"/>
      <c r="B74" s="125" t="s">
        <v>204</v>
      </c>
      <c r="C74" s="30">
        <v>966</v>
      </c>
      <c r="D74" s="1" t="s">
        <v>86</v>
      </c>
      <c r="E74" s="1" t="s">
        <v>177</v>
      </c>
      <c r="F74" s="30">
        <v>244</v>
      </c>
      <c r="G74" s="30"/>
      <c r="H74" s="29">
        <f>SUM(H75:H81)</f>
        <v>6448.1</v>
      </c>
    </row>
    <row r="75" spans="1:8" ht="12.75" hidden="1">
      <c r="A75" s="18"/>
      <c r="B75" s="5" t="s">
        <v>216</v>
      </c>
      <c r="C75" s="30">
        <v>966</v>
      </c>
      <c r="D75" s="17" t="s">
        <v>86</v>
      </c>
      <c r="E75" s="1" t="s">
        <v>177</v>
      </c>
      <c r="F75" s="25">
        <v>244</v>
      </c>
      <c r="G75" s="25">
        <v>221</v>
      </c>
      <c r="H75" s="221">
        <f>161+439</f>
        <v>600</v>
      </c>
    </row>
    <row r="76" spans="1:8" ht="12.75" hidden="1">
      <c r="A76" s="18"/>
      <c r="B76" s="5" t="s">
        <v>221</v>
      </c>
      <c r="C76" s="30">
        <v>966</v>
      </c>
      <c r="D76" s="17" t="s">
        <v>86</v>
      </c>
      <c r="E76" s="1" t="s">
        <v>177</v>
      </c>
      <c r="F76" s="25">
        <v>244</v>
      </c>
      <c r="G76" s="26">
        <v>222</v>
      </c>
      <c r="H76" s="222">
        <f>290.6+29.4</f>
        <v>320</v>
      </c>
    </row>
    <row r="77" spans="1:8" ht="12.75" hidden="1">
      <c r="A77" s="18"/>
      <c r="B77" s="6" t="s">
        <v>217</v>
      </c>
      <c r="C77" s="30">
        <v>966</v>
      </c>
      <c r="D77" s="17" t="s">
        <v>86</v>
      </c>
      <c r="E77" s="1" t="s">
        <v>177</v>
      </c>
      <c r="F77" s="25">
        <v>244</v>
      </c>
      <c r="G77" s="26">
        <v>223</v>
      </c>
      <c r="H77" s="222">
        <f>100-50</f>
        <v>50</v>
      </c>
    </row>
    <row r="78" spans="1:9" ht="12.75" hidden="1">
      <c r="A78" s="18"/>
      <c r="B78" s="6" t="s">
        <v>218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225</v>
      </c>
      <c r="H78" s="222">
        <f>98.4+100.1+1000</f>
        <v>1198.5</v>
      </c>
      <c r="I78">
        <v>2</v>
      </c>
    </row>
    <row r="79" spans="1:8" ht="12.75" hidden="1">
      <c r="A79" s="18"/>
      <c r="B79" s="5" t="s">
        <v>213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226</v>
      </c>
      <c r="H79" s="222">
        <f>922.4-492.9</f>
        <v>429.5</v>
      </c>
    </row>
    <row r="80" spans="1:9" ht="12.75" hidden="1">
      <c r="A80" s="18"/>
      <c r="B80" s="5" t="s">
        <v>223</v>
      </c>
      <c r="C80" s="30">
        <v>966</v>
      </c>
      <c r="D80" s="18" t="s">
        <v>86</v>
      </c>
      <c r="E80" s="1" t="s">
        <v>177</v>
      </c>
      <c r="F80" s="26">
        <v>244</v>
      </c>
      <c r="G80" s="26">
        <v>310</v>
      </c>
      <c r="H80" s="222">
        <f>202.4-172.4+3430.1</f>
        <v>3460.1</v>
      </c>
      <c r="I80">
        <v>2</v>
      </c>
    </row>
    <row r="81" spans="1:8" ht="12.75" hidden="1">
      <c r="A81" s="18"/>
      <c r="B81" s="5" t="s">
        <v>222</v>
      </c>
      <c r="C81" s="30">
        <v>966</v>
      </c>
      <c r="D81" s="18" t="s">
        <v>86</v>
      </c>
      <c r="E81" s="1" t="s">
        <v>177</v>
      </c>
      <c r="F81" s="26">
        <v>244</v>
      </c>
      <c r="G81" s="26">
        <v>340</v>
      </c>
      <c r="H81" s="222">
        <f>224.2+165.8</f>
        <v>390</v>
      </c>
    </row>
    <row r="82" spans="1:9" ht="13.5" thickBot="1">
      <c r="A82" s="1" t="s">
        <v>228</v>
      </c>
      <c r="B82" s="7" t="s">
        <v>112</v>
      </c>
      <c r="C82" s="30">
        <v>966</v>
      </c>
      <c r="D82" s="1" t="s">
        <v>86</v>
      </c>
      <c r="E82" s="1" t="s">
        <v>177</v>
      </c>
      <c r="F82" s="124">
        <v>800</v>
      </c>
      <c r="G82" s="124"/>
      <c r="H82" s="29">
        <f>H83+H86</f>
        <v>101.3</v>
      </c>
      <c r="I82">
        <v>2</v>
      </c>
    </row>
    <row r="83" spans="1:8" ht="12.75" hidden="1">
      <c r="A83" s="9"/>
      <c r="B83" s="8" t="s">
        <v>99</v>
      </c>
      <c r="C83" s="30">
        <v>966</v>
      </c>
      <c r="D83" s="1" t="s">
        <v>86</v>
      </c>
      <c r="E83" s="1" t="s">
        <v>177</v>
      </c>
      <c r="F83" s="26">
        <v>830</v>
      </c>
      <c r="G83" s="26"/>
      <c r="H83" s="29">
        <f>H84</f>
        <v>100</v>
      </c>
    </row>
    <row r="84" spans="1:8" ht="78.75" hidden="1">
      <c r="A84" s="9"/>
      <c r="B84" s="127" t="s">
        <v>210</v>
      </c>
      <c r="C84" s="32">
        <v>966</v>
      </c>
      <c r="D84" s="9" t="s">
        <v>86</v>
      </c>
      <c r="E84" s="1" t="s">
        <v>177</v>
      </c>
      <c r="F84" s="25">
        <v>831</v>
      </c>
      <c r="G84" s="25"/>
      <c r="H84" s="28">
        <f>H85</f>
        <v>100</v>
      </c>
    </row>
    <row r="85" spans="1:8" ht="12.75" hidden="1">
      <c r="A85" s="9"/>
      <c r="B85" s="133" t="s">
        <v>208</v>
      </c>
      <c r="C85" s="32">
        <v>966</v>
      </c>
      <c r="D85" s="9" t="s">
        <v>86</v>
      </c>
      <c r="E85" s="1" t="s">
        <v>177</v>
      </c>
      <c r="F85" s="25">
        <v>831</v>
      </c>
      <c r="G85" s="25">
        <v>290</v>
      </c>
      <c r="H85" s="28">
        <v>100</v>
      </c>
    </row>
    <row r="86" spans="1:8" ht="12.75" hidden="1">
      <c r="A86" s="9" t="s">
        <v>236</v>
      </c>
      <c r="B86" s="133" t="s">
        <v>15</v>
      </c>
      <c r="C86" s="30">
        <v>966</v>
      </c>
      <c r="D86" s="1" t="s">
        <v>86</v>
      </c>
      <c r="E86" s="9" t="s">
        <v>177</v>
      </c>
      <c r="F86" s="26">
        <v>850</v>
      </c>
      <c r="G86" s="26"/>
      <c r="H86" s="29">
        <f>H88</f>
        <v>1.3</v>
      </c>
    </row>
    <row r="87" spans="1:9" ht="12.75" hidden="1">
      <c r="A87" s="9"/>
      <c r="B87" s="240"/>
      <c r="C87" s="30">
        <v>966</v>
      </c>
      <c r="D87" s="1" t="s">
        <v>86</v>
      </c>
      <c r="E87" s="9" t="s">
        <v>177</v>
      </c>
      <c r="F87" s="26">
        <v>851</v>
      </c>
      <c r="G87" s="25"/>
      <c r="H87" s="28">
        <v>0.3</v>
      </c>
      <c r="I87">
        <v>2</v>
      </c>
    </row>
    <row r="88" spans="1:8" ht="12.75" hidden="1">
      <c r="A88" s="9"/>
      <c r="B88" s="127" t="s">
        <v>220</v>
      </c>
      <c r="C88" s="32">
        <v>966</v>
      </c>
      <c r="D88" s="9" t="s">
        <v>86</v>
      </c>
      <c r="E88" s="1" t="s">
        <v>177</v>
      </c>
      <c r="F88" s="25">
        <v>853</v>
      </c>
      <c r="G88" s="25"/>
      <c r="H88" s="28">
        <f>H89+H87</f>
        <v>1.3</v>
      </c>
    </row>
    <row r="89" spans="1:8" ht="13.5" hidden="1" thickBot="1">
      <c r="A89" s="9"/>
      <c r="B89" s="133" t="s">
        <v>208</v>
      </c>
      <c r="C89" s="32">
        <v>966</v>
      </c>
      <c r="D89" s="9" t="s">
        <v>86</v>
      </c>
      <c r="E89" s="120" t="s">
        <v>177</v>
      </c>
      <c r="F89" s="25">
        <v>853</v>
      </c>
      <c r="G89" s="25">
        <v>290</v>
      </c>
      <c r="H89" s="144">
        <v>1</v>
      </c>
    </row>
    <row r="90" spans="1:8" ht="45.75" thickBot="1">
      <c r="A90" s="44" t="s">
        <v>230</v>
      </c>
      <c r="B90" s="72" t="s">
        <v>135</v>
      </c>
      <c r="C90" s="46">
        <v>966</v>
      </c>
      <c r="D90" s="47" t="s">
        <v>86</v>
      </c>
      <c r="E90" s="47" t="s">
        <v>233</v>
      </c>
      <c r="F90" s="46"/>
      <c r="G90" s="46"/>
      <c r="H90" s="71">
        <f>H91</f>
        <v>6</v>
      </c>
    </row>
    <row r="91" spans="1:8" ht="23.25" thickBot="1">
      <c r="A91" s="67" t="s">
        <v>231</v>
      </c>
      <c r="B91" s="138" t="s">
        <v>26</v>
      </c>
      <c r="C91" s="49">
        <v>966</v>
      </c>
      <c r="D91" s="50" t="s">
        <v>86</v>
      </c>
      <c r="E91" s="67" t="s">
        <v>233</v>
      </c>
      <c r="F91" s="49">
        <v>200</v>
      </c>
      <c r="G91" s="49"/>
      <c r="H91" s="59">
        <f>H92</f>
        <v>6</v>
      </c>
    </row>
    <row r="92" spans="1:8" ht="22.5" hidden="1">
      <c r="A92" s="1"/>
      <c r="B92" s="5" t="s">
        <v>111</v>
      </c>
      <c r="C92" s="124">
        <v>966</v>
      </c>
      <c r="D92" s="122" t="s">
        <v>86</v>
      </c>
      <c r="E92" s="1" t="s">
        <v>233</v>
      </c>
      <c r="F92" s="124">
        <v>240</v>
      </c>
      <c r="G92" s="124"/>
      <c r="H92" s="29">
        <f>H93</f>
        <v>6</v>
      </c>
    </row>
    <row r="93" spans="1:8" ht="22.5" hidden="1">
      <c r="A93" s="9"/>
      <c r="B93" s="135" t="s">
        <v>204</v>
      </c>
      <c r="C93" s="136">
        <v>966</v>
      </c>
      <c r="D93" s="137" t="s">
        <v>86</v>
      </c>
      <c r="E93" s="9" t="s">
        <v>233</v>
      </c>
      <c r="F93" s="136">
        <v>244</v>
      </c>
      <c r="G93" s="136"/>
      <c r="H93" s="28">
        <f>H94</f>
        <v>6</v>
      </c>
    </row>
    <row r="94" spans="1:8" ht="13.5" hidden="1" thickBot="1">
      <c r="A94" s="60"/>
      <c r="B94" s="6" t="s">
        <v>222</v>
      </c>
      <c r="C94" s="61">
        <v>966</v>
      </c>
      <c r="D94" s="50" t="s">
        <v>86</v>
      </c>
      <c r="E94" s="67" t="s">
        <v>233</v>
      </c>
      <c r="F94" s="49">
        <v>244</v>
      </c>
      <c r="G94" s="49">
        <v>340</v>
      </c>
      <c r="H94" s="59">
        <v>6</v>
      </c>
    </row>
    <row r="95" spans="1:8" ht="45.75" thickBot="1">
      <c r="A95" s="44" t="s">
        <v>97</v>
      </c>
      <c r="B95" s="45" t="s">
        <v>128</v>
      </c>
      <c r="C95" s="46"/>
      <c r="D95" s="47" t="s">
        <v>86</v>
      </c>
      <c r="E95" s="47" t="s">
        <v>234</v>
      </c>
      <c r="F95" s="46"/>
      <c r="G95" s="46"/>
      <c r="H95" s="71">
        <f>H96+H102</f>
        <v>4106.2</v>
      </c>
    </row>
    <row r="96" spans="1:9" ht="56.25">
      <c r="A96" s="9" t="s">
        <v>98</v>
      </c>
      <c r="B96" s="10" t="s">
        <v>108</v>
      </c>
      <c r="C96" s="32">
        <v>966</v>
      </c>
      <c r="D96" s="9" t="s">
        <v>86</v>
      </c>
      <c r="E96" s="9" t="s">
        <v>234</v>
      </c>
      <c r="F96" s="32">
        <v>100</v>
      </c>
      <c r="G96" s="32"/>
      <c r="H96" s="28">
        <f>3828.7+80</f>
        <v>3908.7</v>
      </c>
      <c r="I96" t="s">
        <v>413</v>
      </c>
    </row>
    <row r="97" spans="1:8" ht="22.5" hidden="1">
      <c r="A97" s="18"/>
      <c r="B97" s="22" t="s">
        <v>7</v>
      </c>
      <c r="C97" s="30">
        <v>966</v>
      </c>
      <c r="D97" s="9" t="s">
        <v>86</v>
      </c>
      <c r="E97" s="9" t="s">
        <v>234</v>
      </c>
      <c r="F97" s="30">
        <v>120</v>
      </c>
      <c r="G97" s="30"/>
      <c r="H97" s="29">
        <f>H98+H100</f>
        <v>3828.7</v>
      </c>
    </row>
    <row r="98" spans="1:8" ht="22.5" hidden="1">
      <c r="A98" s="17"/>
      <c r="B98" s="22" t="s">
        <v>215</v>
      </c>
      <c r="C98" s="30">
        <v>966</v>
      </c>
      <c r="D98" s="9" t="s">
        <v>86</v>
      </c>
      <c r="E98" s="9" t="s">
        <v>234</v>
      </c>
      <c r="F98" s="25">
        <v>121</v>
      </c>
      <c r="G98" s="25"/>
      <c r="H98" s="28">
        <f>H99</f>
        <v>2940.6</v>
      </c>
    </row>
    <row r="99" spans="1:8" ht="12.75" hidden="1">
      <c r="A99" s="17"/>
      <c r="B99" s="22" t="s">
        <v>211</v>
      </c>
      <c r="C99" s="30">
        <v>966</v>
      </c>
      <c r="D99" s="9" t="s">
        <v>86</v>
      </c>
      <c r="E99" s="9" t="s">
        <v>234</v>
      </c>
      <c r="F99" s="25">
        <v>121</v>
      </c>
      <c r="G99" s="25">
        <v>211</v>
      </c>
      <c r="H99" s="28">
        <v>2940.6</v>
      </c>
    </row>
    <row r="100" spans="1:8" ht="33.75" hidden="1">
      <c r="A100" s="17"/>
      <c r="B100" s="22" t="s">
        <v>214</v>
      </c>
      <c r="C100" s="30">
        <v>966</v>
      </c>
      <c r="D100" s="9" t="s">
        <v>86</v>
      </c>
      <c r="E100" s="9" t="s">
        <v>234</v>
      </c>
      <c r="F100" s="25">
        <v>129</v>
      </c>
      <c r="G100" s="25"/>
      <c r="H100" s="28">
        <f>H101</f>
        <v>888.1</v>
      </c>
    </row>
    <row r="101" spans="1:8" ht="12.75" hidden="1">
      <c r="A101" s="17"/>
      <c r="B101" s="22" t="s">
        <v>212</v>
      </c>
      <c r="C101" s="30">
        <v>966</v>
      </c>
      <c r="D101" s="9" t="s">
        <v>86</v>
      </c>
      <c r="E101" s="9" t="s">
        <v>234</v>
      </c>
      <c r="F101" s="25">
        <v>129</v>
      </c>
      <c r="G101" s="25">
        <v>213</v>
      </c>
      <c r="H101" s="28">
        <v>888.1</v>
      </c>
    </row>
    <row r="102" spans="1:9" ht="23.25" thickBot="1">
      <c r="A102" s="9" t="s">
        <v>232</v>
      </c>
      <c r="B102" s="125" t="s">
        <v>26</v>
      </c>
      <c r="C102" s="30">
        <v>966</v>
      </c>
      <c r="D102" s="1" t="s">
        <v>86</v>
      </c>
      <c r="E102" s="9" t="s">
        <v>234</v>
      </c>
      <c r="F102" s="30">
        <v>200</v>
      </c>
      <c r="G102" s="30"/>
      <c r="H102" s="29">
        <f>277.5-80</f>
        <v>197.5</v>
      </c>
      <c r="I102" t="s">
        <v>413</v>
      </c>
    </row>
    <row r="103" spans="1:8" ht="22.5" hidden="1">
      <c r="A103" s="9"/>
      <c r="B103" s="5" t="s">
        <v>111</v>
      </c>
      <c r="C103" s="30">
        <v>966</v>
      </c>
      <c r="D103" s="1" t="s">
        <v>86</v>
      </c>
      <c r="E103" s="9" t="s">
        <v>234</v>
      </c>
      <c r="F103" s="30">
        <v>240</v>
      </c>
      <c r="G103" s="30"/>
      <c r="H103" s="29">
        <f>H104+H106</f>
        <v>277.5</v>
      </c>
    </row>
    <row r="104" spans="1:8" ht="22.5" hidden="1">
      <c r="A104" s="9"/>
      <c r="B104" s="7" t="s">
        <v>207</v>
      </c>
      <c r="C104" s="30">
        <v>966</v>
      </c>
      <c r="D104" s="1" t="s">
        <v>86</v>
      </c>
      <c r="E104" s="9" t="s">
        <v>234</v>
      </c>
      <c r="F104" s="30">
        <v>242</v>
      </c>
      <c r="G104" s="30"/>
      <c r="H104" s="29">
        <f>SUM(H105:H105)</f>
        <v>90</v>
      </c>
    </row>
    <row r="105" spans="1:8" ht="12.75" hidden="1">
      <c r="A105" s="18"/>
      <c r="B105" s="7" t="s">
        <v>216</v>
      </c>
      <c r="C105" s="30">
        <v>966</v>
      </c>
      <c r="D105" s="1" t="s">
        <v>86</v>
      </c>
      <c r="E105" s="9" t="s">
        <v>234</v>
      </c>
      <c r="F105" s="30">
        <v>242</v>
      </c>
      <c r="G105" s="30">
        <v>221</v>
      </c>
      <c r="H105" s="132">
        <f>87+3</f>
        <v>90</v>
      </c>
    </row>
    <row r="106" spans="1:8" ht="22.5" hidden="1">
      <c r="A106" s="18"/>
      <c r="B106" s="125" t="s">
        <v>204</v>
      </c>
      <c r="C106" s="30">
        <v>966</v>
      </c>
      <c r="D106" s="1" t="s">
        <v>86</v>
      </c>
      <c r="E106" s="9" t="s">
        <v>234</v>
      </c>
      <c r="F106" s="30">
        <v>244</v>
      </c>
      <c r="G106" s="30"/>
      <c r="H106" s="29">
        <f>SUM(H107:H108)</f>
        <v>187.5</v>
      </c>
    </row>
    <row r="107" spans="1:8" ht="12.75" hidden="1">
      <c r="A107" s="18"/>
      <c r="B107" s="5" t="s">
        <v>216</v>
      </c>
      <c r="C107" s="30">
        <v>966</v>
      </c>
      <c r="D107" s="1" t="s">
        <v>86</v>
      </c>
      <c r="E107" s="9" t="s">
        <v>234</v>
      </c>
      <c r="F107" s="25">
        <v>244</v>
      </c>
      <c r="G107" s="25">
        <v>221</v>
      </c>
      <c r="H107" s="134">
        <v>96.9</v>
      </c>
    </row>
    <row r="108" spans="1:8" ht="13.5" hidden="1" thickBot="1">
      <c r="A108" s="18"/>
      <c r="B108" s="6" t="s">
        <v>222</v>
      </c>
      <c r="C108" s="30">
        <v>966</v>
      </c>
      <c r="D108" s="1" t="s">
        <v>86</v>
      </c>
      <c r="E108" s="9" t="s">
        <v>234</v>
      </c>
      <c r="F108" s="25">
        <v>244</v>
      </c>
      <c r="G108" s="26">
        <v>340</v>
      </c>
      <c r="H108" s="132">
        <v>90.6</v>
      </c>
    </row>
    <row r="109" spans="1:8" ht="13.5" thickBot="1">
      <c r="A109" s="78" t="s">
        <v>27</v>
      </c>
      <c r="B109" s="79" t="s">
        <v>28</v>
      </c>
      <c r="C109" s="80">
        <v>966</v>
      </c>
      <c r="D109" s="81" t="s">
        <v>87</v>
      </c>
      <c r="E109" s="81"/>
      <c r="F109" s="80"/>
      <c r="G109" s="80"/>
      <c r="H109" s="82">
        <f>H110</f>
        <v>100</v>
      </c>
    </row>
    <row r="110" spans="1:8" ht="13.5" thickBot="1">
      <c r="A110" s="44" t="s">
        <v>96</v>
      </c>
      <c r="B110" s="83" t="s">
        <v>29</v>
      </c>
      <c r="C110" s="46">
        <v>966</v>
      </c>
      <c r="D110" s="47" t="s">
        <v>87</v>
      </c>
      <c r="E110" s="47" t="s">
        <v>178</v>
      </c>
      <c r="F110" s="46"/>
      <c r="G110" s="46"/>
      <c r="H110" s="71">
        <f>H111</f>
        <v>100</v>
      </c>
    </row>
    <row r="111" spans="1:8" ht="13.5" thickBot="1">
      <c r="A111" s="17" t="s">
        <v>30</v>
      </c>
      <c r="B111" s="37" t="s">
        <v>112</v>
      </c>
      <c r="C111" s="25">
        <v>966</v>
      </c>
      <c r="D111" s="17" t="s">
        <v>87</v>
      </c>
      <c r="E111" s="66" t="s">
        <v>178</v>
      </c>
      <c r="F111" s="25">
        <v>800</v>
      </c>
      <c r="G111" s="25"/>
      <c r="H111" s="28">
        <f>H112</f>
        <v>100</v>
      </c>
    </row>
    <row r="112" spans="1:8" ht="12.75" hidden="1">
      <c r="A112" s="18"/>
      <c r="B112" s="5" t="s">
        <v>31</v>
      </c>
      <c r="C112" s="26">
        <v>966</v>
      </c>
      <c r="D112" s="18" t="s">
        <v>87</v>
      </c>
      <c r="E112" s="1" t="s">
        <v>178</v>
      </c>
      <c r="F112" s="26">
        <v>870</v>
      </c>
      <c r="G112" s="26"/>
      <c r="H112" s="29">
        <f>H113</f>
        <v>100</v>
      </c>
    </row>
    <row r="113" spans="1:8" ht="13.5" hidden="1" thickBot="1">
      <c r="A113" s="128"/>
      <c r="B113" s="133" t="s">
        <v>208</v>
      </c>
      <c r="C113" s="30">
        <v>966</v>
      </c>
      <c r="D113" s="18" t="s">
        <v>87</v>
      </c>
      <c r="E113" s="120" t="s">
        <v>178</v>
      </c>
      <c r="F113" s="26">
        <v>870</v>
      </c>
      <c r="G113" s="49">
        <v>290</v>
      </c>
      <c r="H113" s="129">
        <v>100</v>
      </c>
    </row>
    <row r="114" spans="1:8" ht="13.5" thickBot="1">
      <c r="A114" s="78" t="s">
        <v>32</v>
      </c>
      <c r="B114" s="79" t="s">
        <v>14</v>
      </c>
      <c r="C114" s="80">
        <v>966</v>
      </c>
      <c r="D114" s="81" t="s">
        <v>85</v>
      </c>
      <c r="E114" s="81"/>
      <c r="F114" s="80"/>
      <c r="G114" s="80"/>
      <c r="H114" s="82">
        <f>H115+H120+H125+H130+H136+H141+H146+H151+H156</f>
        <v>2156</v>
      </c>
    </row>
    <row r="115" spans="1:8" ht="45.75" thickBot="1">
      <c r="A115" s="44" t="s">
        <v>33</v>
      </c>
      <c r="B115" s="45" t="s">
        <v>119</v>
      </c>
      <c r="C115" s="46">
        <v>966</v>
      </c>
      <c r="D115" s="47" t="s">
        <v>85</v>
      </c>
      <c r="E115" s="47" t="s">
        <v>179</v>
      </c>
      <c r="F115" s="46"/>
      <c r="G115" s="46"/>
      <c r="H115" s="71">
        <f>H116</f>
        <v>100</v>
      </c>
    </row>
    <row r="116" spans="1:8" ht="23.25" thickBot="1">
      <c r="A116" s="17" t="s">
        <v>34</v>
      </c>
      <c r="B116" s="36" t="s">
        <v>26</v>
      </c>
      <c r="C116" s="25">
        <v>966</v>
      </c>
      <c r="D116" s="17" t="s">
        <v>85</v>
      </c>
      <c r="E116" s="66" t="s">
        <v>179</v>
      </c>
      <c r="F116" s="25">
        <v>200</v>
      </c>
      <c r="G116" s="25"/>
      <c r="H116" s="28">
        <f>H117</f>
        <v>100</v>
      </c>
    </row>
    <row r="117" spans="1:8" ht="22.5" hidden="1">
      <c r="A117" s="17"/>
      <c r="B117" s="5" t="s">
        <v>111</v>
      </c>
      <c r="C117" s="25">
        <v>966</v>
      </c>
      <c r="D117" s="17" t="s">
        <v>85</v>
      </c>
      <c r="E117" s="1" t="s">
        <v>179</v>
      </c>
      <c r="F117" s="25">
        <v>240</v>
      </c>
      <c r="G117" s="25"/>
      <c r="H117" s="28">
        <f>H118</f>
        <v>100</v>
      </c>
    </row>
    <row r="118" spans="1:8" ht="22.5" hidden="1">
      <c r="A118" s="17"/>
      <c r="B118" s="38" t="s">
        <v>204</v>
      </c>
      <c r="C118" s="25">
        <v>966</v>
      </c>
      <c r="D118" s="17" t="s">
        <v>85</v>
      </c>
      <c r="E118" s="1" t="s">
        <v>179</v>
      </c>
      <c r="F118" s="25">
        <v>244</v>
      </c>
      <c r="G118" s="25"/>
      <c r="H118" s="28">
        <f>H119</f>
        <v>100</v>
      </c>
    </row>
    <row r="119" spans="1:8" ht="13.5" hidden="1" thickBot="1">
      <c r="A119" s="50"/>
      <c r="B119" s="6" t="s">
        <v>213</v>
      </c>
      <c r="C119" s="49">
        <v>966</v>
      </c>
      <c r="D119" s="50" t="s">
        <v>85</v>
      </c>
      <c r="E119" s="67" t="s">
        <v>179</v>
      </c>
      <c r="F119" s="49">
        <v>244</v>
      </c>
      <c r="G119" s="141">
        <v>226</v>
      </c>
      <c r="H119" s="142">
        <v>100</v>
      </c>
    </row>
    <row r="120" spans="1:8" ht="57" thickBot="1">
      <c r="A120" s="44" t="s">
        <v>35</v>
      </c>
      <c r="B120" s="45" t="s">
        <v>125</v>
      </c>
      <c r="C120" s="46">
        <v>966</v>
      </c>
      <c r="D120" s="47" t="s">
        <v>85</v>
      </c>
      <c r="E120" s="47" t="s">
        <v>180</v>
      </c>
      <c r="F120" s="46"/>
      <c r="G120" s="46"/>
      <c r="H120" s="71">
        <f>H121</f>
        <v>6</v>
      </c>
    </row>
    <row r="121" spans="1:8" ht="23.25" thickBot="1">
      <c r="A121" s="17" t="s">
        <v>36</v>
      </c>
      <c r="B121" s="51" t="s">
        <v>26</v>
      </c>
      <c r="C121" s="32">
        <v>966</v>
      </c>
      <c r="D121" s="9" t="s">
        <v>85</v>
      </c>
      <c r="E121" s="67" t="s">
        <v>180</v>
      </c>
      <c r="F121" s="32">
        <v>200</v>
      </c>
      <c r="G121" s="32"/>
      <c r="H121" s="28">
        <f>H122</f>
        <v>6</v>
      </c>
    </row>
    <row r="122" spans="1:8" ht="22.5" hidden="1">
      <c r="A122" s="17"/>
      <c r="B122" s="5" t="s">
        <v>111</v>
      </c>
      <c r="C122" s="32">
        <v>966</v>
      </c>
      <c r="D122" s="9" t="s">
        <v>85</v>
      </c>
      <c r="E122" s="1" t="s">
        <v>180</v>
      </c>
      <c r="F122" s="32">
        <v>240</v>
      </c>
      <c r="G122" s="32"/>
      <c r="H122" s="28">
        <f>H123</f>
        <v>6</v>
      </c>
    </row>
    <row r="123" spans="1:8" ht="22.5" hidden="1">
      <c r="A123" s="17"/>
      <c r="B123" s="38" t="s">
        <v>204</v>
      </c>
      <c r="C123" s="32">
        <v>966</v>
      </c>
      <c r="D123" s="9" t="s">
        <v>85</v>
      </c>
      <c r="E123" s="1" t="s">
        <v>180</v>
      </c>
      <c r="F123" s="32">
        <v>244</v>
      </c>
      <c r="G123" s="32"/>
      <c r="H123" s="28">
        <f>H124</f>
        <v>6</v>
      </c>
    </row>
    <row r="124" spans="1:8" ht="13.5" hidden="1" thickBot="1">
      <c r="A124" s="17"/>
      <c r="B124" s="5" t="s">
        <v>213</v>
      </c>
      <c r="C124" s="32">
        <v>966</v>
      </c>
      <c r="D124" s="9" t="s">
        <v>85</v>
      </c>
      <c r="E124" s="120" t="s">
        <v>180</v>
      </c>
      <c r="F124" s="32">
        <v>244</v>
      </c>
      <c r="G124" s="140">
        <v>226</v>
      </c>
      <c r="H124" s="134">
        <v>6</v>
      </c>
    </row>
    <row r="125" spans="1:8" ht="45.75" thickBot="1">
      <c r="A125" s="44" t="s">
        <v>37</v>
      </c>
      <c r="B125" s="45" t="s">
        <v>124</v>
      </c>
      <c r="C125" s="46">
        <v>966</v>
      </c>
      <c r="D125" s="47" t="s">
        <v>85</v>
      </c>
      <c r="E125" s="47" t="s">
        <v>181</v>
      </c>
      <c r="F125" s="46"/>
      <c r="G125" s="46"/>
      <c r="H125" s="71">
        <f>H126</f>
        <v>518.5</v>
      </c>
    </row>
    <row r="126" spans="1:8" ht="23.25" thickBot="1">
      <c r="A126" s="17" t="s">
        <v>38</v>
      </c>
      <c r="B126" s="36" t="s">
        <v>26</v>
      </c>
      <c r="C126" s="25">
        <v>966</v>
      </c>
      <c r="D126" s="17" t="s">
        <v>85</v>
      </c>
      <c r="E126" s="9" t="s">
        <v>181</v>
      </c>
      <c r="F126" s="25">
        <v>200</v>
      </c>
      <c r="G126" s="25"/>
      <c r="H126" s="28">
        <f>H127</f>
        <v>518.5</v>
      </c>
    </row>
    <row r="127" spans="1:8" ht="22.5" hidden="1">
      <c r="A127" s="17"/>
      <c r="B127" s="5" t="s">
        <v>111</v>
      </c>
      <c r="C127" s="25">
        <v>966</v>
      </c>
      <c r="D127" s="17" t="s">
        <v>85</v>
      </c>
      <c r="E127" s="9" t="s">
        <v>181</v>
      </c>
      <c r="F127" s="25">
        <v>240</v>
      </c>
      <c r="G127" s="25"/>
      <c r="H127" s="28">
        <f>H128</f>
        <v>518.5</v>
      </c>
    </row>
    <row r="128" spans="1:8" ht="22.5" hidden="1">
      <c r="A128" s="17"/>
      <c r="B128" s="5" t="s">
        <v>204</v>
      </c>
      <c r="C128" s="32">
        <v>966</v>
      </c>
      <c r="D128" s="9" t="s">
        <v>85</v>
      </c>
      <c r="E128" s="9" t="s">
        <v>181</v>
      </c>
      <c r="F128" s="32">
        <v>244</v>
      </c>
      <c r="G128" s="140"/>
      <c r="H128" s="28">
        <f>H129</f>
        <v>518.5</v>
      </c>
    </row>
    <row r="129" spans="1:8" ht="13.5" hidden="1" thickBot="1">
      <c r="A129" s="17"/>
      <c r="B129" s="5" t="s">
        <v>208</v>
      </c>
      <c r="C129" s="25">
        <v>966</v>
      </c>
      <c r="D129" s="17" t="s">
        <v>85</v>
      </c>
      <c r="E129" s="9" t="s">
        <v>181</v>
      </c>
      <c r="F129" s="25">
        <v>244</v>
      </c>
      <c r="G129" s="25">
        <v>290</v>
      </c>
      <c r="H129" s="28">
        <f>140+378.5</f>
        <v>518.5</v>
      </c>
    </row>
    <row r="130" spans="1:8" ht="23.25" thickBot="1">
      <c r="A130" s="44" t="s">
        <v>39</v>
      </c>
      <c r="B130" s="45" t="s">
        <v>118</v>
      </c>
      <c r="C130" s="46">
        <v>966</v>
      </c>
      <c r="D130" s="47" t="s">
        <v>85</v>
      </c>
      <c r="E130" s="47" t="s">
        <v>197</v>
      </c>
      <c r="F130" s="46"/>
      <c r="G130" s="46"/>
      <c r="H130" s="71">
        <f>H131</f>
        <v>1270</v>
      </c>
    </row>
    <row r="131" spans="1:8" ht="23.25" thickBot="1">
      <c r="A131" s="17" t="s">
        <v>40</v>
      </c>
      <c r="B131" s="36" t="s">
        <v>26</v>
      </c>
      <c r="C131" s="25">
        <v>966</v>
      </c>
      <c r="D131" s="17" t="s">
        <v>85</v>
      </c>
      <c r="E131" s="9" t="s">
        <v>197</v>
      </c>
      <c r="F131" s="25">
        <v>200</v>
      </c>
      <c r="G131" s="25"/>
      <c r="H131" s="28">
        <f>H132</f>
        <v>1270</v>
      </c>
    </row>
    <row r="132" spans="1:8" ht="22.5" hidden="1">
      <c r="A132" s="17"/>
      <c r="B132" s="5" t="s">
        <v>111</v>
      </c>
      <c r="C132" s="25">
        <v>966</v>
      </c>
      <c r="D132" s="17" t="s">
        <v>85</v>
      </c>
      <c r="E132" s="9" t="s">
        <v>197</v>
      </c>
      <c r="F132" s="25">
        <v>240</v>
      </c>
      <c r="G132" s="25"/>
      <c r="H132" s="28">
        <f>H133</f>
        <v>1270</v>
      </c>
    </row>
    <row r="133" spans="1:8" ht="22.5" hidden="1">
      <c r="A133" s="17"/>
      <c r="B133" s="5" t="s">
        <v>204</v>
      </c>
      <c r="C133" s="25">
        <v>966</v>
      </c>
      <c r="D133" s="17" t="s">
        <v>85</v>
      </c>
      <c r="E133" s="9" t="s">
        <v>197</v>
      </c>
      <c r="F133" s="25">
        <v>244</v>
      </c>
      <c r="G133" s="25"/>
      <c r="H133" s="28">
        <f>SUM(H134:H135)</f>
        <v>1270</v>
      </c>
    </row>
    <row r="134" spans="1:8" ht="12.75" hidden="1">
      <c r="A134" s="17"/>
      <c r="B134" s="5" t="s">
        <v>213</v>
      </c>
      <c r="C134" s="25"/>
      <c r="D134" s="17" t="s">
        <v>85</v>
      </c>
      <c r="E134" s="9" t="s">
        <v>197</v>
      </c>
      <c r="F134" s="25">
        <v>244</v>
      </c>
      <c r="G134" s="25">
        <v>226</v>
      </c>
      <c r="H134" s="28">
        <v>270</v>
      </c>
    </row>
    <row r="135" spans="1:8" ht="13.5" hidden="1" thickBot="1">
      <c r="A135" s="17"/>
      <c r="B135" s="5" t="s">
        <v>223</v>
      </c>
      <c r="C135" s="25">
        <v>967</v>
      </c>
      <c r="D135" s="17" t="s">
        <v>85</v>
      </c>
      <c r="E135" s="9" t="s">
        <v>197</v>
      </c>
      <c r="F135" s="25">
        <v>244</v>
      </c>
      <c r="G135" s="25">
        <v>310</v>
      </c>
      <c r="H135" s="28">
        <v>1000</v>
      </c>
    </row>
    <row r="136" spans="1:8" ht="68.25" thickBot="1">
      <c r="A136" s="44" t="s">
        <v>41</v>
      </c>
      <c r="B136" s="45" t="s">
        <v>123</v>
      </c>
      <c r="C136" s="46">
        <v>966</v>
      </c>
      <c r="D136" s="47" t="s">
        <v>85</v>
      </c>
      <c r="E136" s="47" t="s">
        <v>182</v>
      </c>
      <c r="F136" s="46"/>
      <c r="G136" s="46"/>
      <c r="H136" s="71">
        <f>H137</f>
        <v>5.5</v>
      </c>
    </row>
    <row r="137" spans="1:8" ht="23.25" thickBot="1">
      <c r="A137" s="17" t="s">
        <v>100</v>
      </c>
      <c r="B137" s="36" t="s">
        <v>26</v>
      </c>
      <c r="C137" s="25">
        <v>966</v>
      </c>
      <c r="D137" s="17" t="s">
        <v>85</v>
      </c>
      <c r="E137" s="9" t="s">
        <v>182</v>
      </c>
      <c r="F137" s="25">
        <v>200</v>
      </c>
      <c r="G137" s="25"/>
      <c r="H137" s="28">
        <f>H138</f>
        <v>5.5</v>
      </c>
    </row>
    <row r="138" spans="1:8" ht="22.5" hidden="1">
      <c r="A138" s="17"/>
      <c r="B138" s="5" t="s">
        <v>111</v>
      </c>
      <c r="C138" s="25">
        <v>966</v>
      </c>
      <c r="D138" s="17" t="s">
        <v>85</v>
      </c>
      <c r="E138" s="9" t="s">
        <v>182</v>
      </c>
      <c r="F138" s="25">
        <v>240</v>
      </c>
      <c r="G138" s="25"/>
      <c r="H138" s="29">
        <f>H139</f>
        <v>5.5</v>
      </c>
    </row>
    <row r="139" spans="1:8" ht="22.5" hidden="1">
      <c r="A139" s="17"/>
      <c r="B139" s="38" t="s">
        <v>204</v>
      </c>
      <c r="C139" s="25">
        <v>966</v>
      </c>
      <c r="D139" s="17" t="s">
        <v>85</v>
      </c>
      <c r="E139" s="9" t="s">
        <v>182</v>
      </c>
      <c r="F139" s="25">
        <v>244</v>
      </c>
      <c r="G139" s="25"/>
      <c r="H139" s="29">
        <f>H140</f>
        <v>5.5</v>
      </c>
    </row>
    <row r="140" spans="1:8" ht="13.5" hidden="1" thickBot="1">
      <c r="A140" s="17"/>
      <c r="B140" s="5" t="s">
        <v>213</v>
      </c>
      <c r="C140" s="25">
        <v>966</v>
      </c>
      <c r="D140" s="17" t="s">
        <v>85</v>
      </c>
      <c r="E140" s="9" t="s">
        <v>182</v>
      </c>
      <c r="F140" s="25">
        <v>244</v>
      </c>
      <c r="G140" s="139">
        <v>226</v>
      </c>
      <c r="H140" s="134">
        <v>5.5</v>
      </c>
    </row>
    <row r="141" spans="1:8" ht="34.5" thickBot="1">
      <c r="A141" s="44" t="s">
        <v>42</v>
      </c>
      <c r="B141" s="45" t="s">
        <v>122</v>
      </c>
      <c r="C141" s="46">
        <v>966</v>
      </c>
      <c r="D141" s="47" t="s">
        <v>85</v>
      </c>
      <c r="E141" s="47" t="s">
        <v>235</v>
      </c>
      <c r="F141" s="46"/>
      <c r="G141" s="46"/>
      <c r="H141" s="71">
        <f>H142</f>
        <v>5.5</v>
      </c>
    </row>
    <row r="142" spans="1:8" ht="23.25" thickBot="1">
      <c r="A142" s="17" t="s">
        <v>101</v>
      </c>
      <c r="B142" s="36" t="s">
        <v>26</v>
      </c>
      <c r="C142" s="25">
        <v>966</v>
      </c>
      <c r="D142" s="17" t="s">
        <v>85</v>
      </c>
      <c r="E142" s="9" t="s">
        <v>235</v>
      </c>
      <c r="F142" s="25">
        <v>200</v>
      </c>
      <c r="G142" s="25"/>
      <c r="H142" s="28">
        <f>H143</f>
        <v>5.5</v>
      </c>
    </row>
    <row r="143" spans="1:8" ht="22.5" hidden="1">
      <c r="A143" s="17"/>
      <c r="B143" s="5" t="s">
        <v>111</v>
      </c>
      <c r="C143" s="25">
        <v>966</v>
      </c>
      <c r="D143" s="17" t="s">
        <v>85</v>
      </c>
      <c r="E143" s="9" t="s">
        <v>235</v>
      </c>
      <c r="F143" s="25">
        <v>240</v>
      </c>
      <c r="G143" s="25"/>
      <c r="H143" s="29">
        <f>H144</f>
        <v>5.5</v>
      </c>
    </row>
    <row r="144" spans="1:8" ht="22.5" hidden="1">
      <c r="A144" s="17"/>
      <c r="B144" s="38" t="s">
        <v>204</v>
      </c>
      <c r="C144" s="25">
        <v>966</v>
      </c>
      <c r="D144" s="17" t="s">
        <v>85</v>
      </c>
      <c r="E144" s="9" t="s">
        <v>235</v>
      </c>
      <c r="F144" s="25">
        <v>244</v>
      </c>
      <c r="G144" s="25"/>
      <c r="H144" s="29">
        <f>H145</f>
        <v>5.5</v>
      </c>
    </row>
    <row r="145" spans="1:8" ht="13.5" hidden="1" thickBot="1">
      <c r="A145" s="17"/>
      <c r="B145" s="5" t="s">
        <v>213</v>
      </c>
      <c r="C145" s="25">
        <v>966</v>
      </c>
      <c r="D145" s="17" t="s">
        <v>85</v>
      </c>
      <c r="E145" s="9" t="s">
        <v>235</v>
      </c>
      <c r="F145" s="25">
        <v>244</v>
      </c>
      <c r="G145" s="139">
        <v>226</v>
      </c>
      <c r="H145" s="134">
        <v>5.5</v>
      </c>
    </row>
    <row r="146" spans="1:8" ht="67.5">
      <c r="A146" s="73" t="s">
        <v>43</v>
      </c>
      <c r="B146" s="74" t="s">
        <v>121</v>
      </c>
      <c r="C146" s="75">
        <v>966</v>
      </c>
      <c r="D146" s="76" t="s">
        <v>85</v>
      </c>
      <c r="E146" s="76" t="s">
        <v>183</v>
      </c>
      <c r="F146" s="75"/>
      <c r="G146" s="75"/>
      <c r="H146" s="77">
        <f>H147</f>
        <v>5.5</v>
      </c>
    </row>
    <row r="147" spans="1:8" ht="23.25" thickBot="1">
      <c r="A147" s="18" t="s">
        <v>44</v>
      </c>
      <c r="B147" s="38" t="s">
        <v>26</v>
      </c>
      <c r="C147" s="26">
        <v>966</v>
      </c>
      <c r="D147" s="18" t="s">
        <v>85</v>
      </c>
      <c r="E147" s="1" t="s">
        <v>183</v>
      </c>
      <c r="F147" s="26">
        <v>200</v>
      </c>
      <c r="G147" s="26"/>
      <c r="H147" s="29">
        <f>H148</f>
        <v>5.5</v>
      </c>
    </row>
    <row r="148" spans="1:8" ht="22.5" hidden="1">
      <c r="A148" s="18"/>
      <c r="B148" s="5" t="s">
        <v>111</v>
      </c>
      <c r="C148" s="26">
        <v>966</v>
      </c>
      <c r="D148" s="18" t="s">
        <v>85</v>
      </c>
      <c r="E148" s="1" t="s">
        <v>183</v>
      </c>
      <c r="F148" s="26">
        <v>240</v>
      </c>
      <c r="G148" s="26"/>
      <c r="H148" s="29">
        <f>H149</f>
        <v>5.5</v>
      </c>
    </row>
    <row r="149" spans="1:8" ht="22.5" hidden="1">
      <c r="A149" s="18"/>
      <c r="B149" s="38" t="s">
        <v>204</v>
      </c>
      <c r="C149" s="26">
        <v>966</v>
      </c>
      <c r="D149" s="18" t="s">
        <v>85</v>
      </c>
      <c r="E149" s="1" t="s">
        <v>183</v>
      </c>
      <c r="F149" s="26">
        <v>244</v>
      </c>
      <c r="G149" s="26"/>
      <c r="H149" s="29">
        <f>H150</f>
        <v>5.5</v>
      </c>
    </row>
    <row r="150" spans="1:8" ht="13.5" hidden="1" thickBot="1">
      <c r="A150" s="17"/>
      <c r="B150" s="5" t="s">
        <v>213</v>
      </c>
      <c r="C150" s="25">
        <v>966</v>
      </c>
      <c r="D150" s="17" t="s">
        <v>85</v>
      </c>
      <c r="E150" s="9" t="s">
        <v>183</v>
      </c>
      <c r="F150" s="25">
        <v>244</v>
      </c>
      <c r="G150" s="139">
        <v>226</v>
      </c>
      <c r="H150" s="134">
        <v>5.5</v>
      </c>
    </row>
    <row r="151" spans="1:8" ht="23.25" thickBot="1">
      <c r="A151" s="44" t="s">
        <v>104</v>
      </c>
      <c r="B151" s="45" t="s">
        <v>120</v>
      </c>
      <c r="C151" s="46">
        <v>966</v>
      </c>
      <c r="D151" s="47" t="s">
        <v>85</v>
      </c>
      <c r="E151" s="47" t="s">
        <v>184</v>
      </c>
      <c r="F151" s="46"/>
      <c r="G151" s="46"/>
      <c r="H151" s="71">
        <f>H152</f>
        <v>220</v>
      </c>
    </row>
    <row r="152" spans="1:8" ht="23.25" thickBot="1">
      <c r="A152" s="17" t="s">
        <v>114</v>
      </c>
      <c r="B152" s="36" t="s">
        <v>26</v>
      </c>
      <c r="C152" s="25">
        <v>966</v>
      </c>
      <c r="D152" s="17" t="s">
        <v>85</v>
      </c>
      <c r="E152" s="9" t="s">
        <v>184</v>
      </c>
      <c r="F152" s="25">
        <v>200</v>
      </c>
      <c r="G152" s="25"/>
      <c r="H152" s="28">
        <f>H153</f>
        <v>220</v>
      </c>
    </row>
    <row r="153" spans="1:8" ht="22.5" hidden="1">
      <c r="A153" s="17"/>
      <c r="B153" s="5" t="s">
        <v>111</v>
      </c>
      <c r="C153" s="25">
        <v>966</v>
      </c>
      <c r="D153" s="17" t="s">
        <v>85</v>
      </c>
      <c r="E153" s="9" t="s">
        <v>184</v>
      </c>
      <c r="F153" s="25">
        <v>240</v>
      </c>
      <c r="G153" s="25"/>
      <c r="H153" s="28">
        <f>H154</f>
        <v>220</v>
      </c>
    </row>
    <row r="154" spans="1:8" ht="22.5" hidden="1">
      <c r="A154" s="17"/>
      <c r="B154" s="38" t="s">
        <v>204</v>
      </c>
      <c r="C154" s="25">
        <v>966</v>
      </c>
      <c r="D154" s="17" t="s">
        <v>85</v>
      </c>
      <c r="E154" s="9" t="s">
        <v>184</v>
      </c>
      <c r="F154" s="25">
        <v>244</v>
      </c>
      <c r="G154" s="25"/>
      <c r="H154" s="28">
        <f>H155</f>
        <v>220</v>
      </c>
    </row>
    <row r="155" spans="1:8" ht="13.5" hidden="1" thickBot="1">
      <c r="A155" s="17"/>
      <c r="B155" s="5" t="s">
        <v>213</v>
      </c>
      <c r="C155" s="25">
        <v>966</v>
      </c>
      <c r="D155" s="17" t="s">
        <v>85</v>
      </c>
      <c r="E155" s="9" t="s">
        <v>184</v>
      </c>
      <c r="F155" s="25">
        <v>244</v>
      </c>
      <c r="G155" s="139">
        <v>226</v>
      </c>
      <c r="H155" s="134">
        <v>220</v>
      </c>
    </row>
    <row r="156" spans="1:8" ht="34.5" thickBot="1">
      <c r="A156" s="44" t="s">
        <v>136</v>
      </c>
      <c r="B156" s="45" t="s">
        <v>170</v>
      </c>
      <c r="C156" s="46">
        <v>966</v>
      </c>
      <c r="D156" s="47" t="s">
        <v>85</v>
      </c>
      <c r="E156" s="47" t="s">
        <v>185</v>
      </c>
      <c r="F156" s="46"/>
      <c r="G156" s="46"/>
      <c r="H156" s="71">
        <f>H157</f>
        <v>25</v>
      </c>
    </row>
    <row r="157" spans="1:8" ht="23.25" thickBot="1">
      <c r="A157" s="50" t="s">
        <v>137</v>
      </c>
      <c r="B157" s="48" t="s">
        <v>26</v>
      </c>
      <c r="C157" s="49">
        <v>966</v>
      </c>
      <c r="D157" s="50" t="s">
        <v>85</v>
      </c>
      <c r="E157" s="67" t="s">
        <v>185</v>
      </c>
      <c r="F157" s="49">
        <v>200</v>
      </c>
      <c r="G157" s="49"/>
      <c r="H157" s="59">
        <f>H158</f>
        <v>25</v>
      </c>
    </row>
    <row r="158" spans="1:8" ht="22.5" hidden="1">
      <c r="A158" s="122"/>
      <c r="B158" s="5" t="s">
        <v>111</v>
      </c>
      <c r="C158" s="124">
        <v>966</v>
      </c>
      <c r="D158" s="122" t="s">
        <v>85</v>
      </c>
      <c r="E158" s="1" t="s">
        <v>185</v>
      </c>
      <c r="F158" s="124">
        <v>240</v>
      </c>
      <c r="G158" s="124"/>
      <c r="H158" s="29">
        <f>H159</f>
        <v>25</v>
      </c>
    </row>
    <row r="159" spans="1:8" ht="22.5" hidden="1">
      <c r="A159" s="122"/>
      <c r="B159" s="38" t="s">
        <v>204</v>
      </c>
      <c r="C159" s="124">
        <v>966</v>
      </c>
      <c r="D159" s="122" t="s">
        <v>85</v>
      </c>
      <c r="E159" s="1" t="s">
        <v>185</v>
      </c>
      <c r="F159" s="124">
        <v>244</v>
      </c>
      <c r="G159" s="124"/>
      <c r="H159" s="29">
        <f>H160</f>
        <v>25</v>
      </c>
    </row>
    <row r="160" spans="1:8" ht="13.5" hidden="1" thickBot="1">
      <c r="A160" s="17"/>
      <c r="B160" s="5" t="s">
        <v>213</v>
      </c>
      <c r="C160" s="25">
        <v>966</v>
      </c>
      <c r="D160" s="17" t="s">
        <v>85</v>
      </c>
      <c r="E160" s="9" t="s">
        <v>185</v>
      </c>
      <c r="F160" s="25">
        <v>244</v>
      </c>
      <c r="G160" s="139">
        <v>226</v>
      </c>
      <c r="H160" s="134">
        <v>25</v>
      </c>
    </row>
    <row r="161" spans="1:8" ht="21.75" thickBot="1">
      <c r="A161" s="84" t="s">
        <v>45</v>
      </c>
      <c r="B161" s="85" t="s">
        <v>46</v>
      </c>
      <c r="C161" s="86">
        <v>966</v>
      </c>
      <c r="D161" s="87" t="s">
        <v>88</v>
      </c>
      <c r="E161" s="87"/>
      <c r="F161" s="86"/>
      <c r="G161" s="86"/>
      <c r="H161" s="88">
        <f>H162</f>
        <v>1307.5</v>
      </c>
    </row>
    <row r="162" spans="1:8" ht="34.5" thickBot="1">
      <c r="A162" s="78" t="s">
        <v>47</v>
      </c>
      <c r="B162" s="79" t="s">
        <v>48</v>
      </c>
      <c r="C162" s="80">
        <v>966</v>
      </c>
      <c r="D162" s="81" t="s">
        <v>89</v>
      </c>
      <c r="E162" s="81"/>
      <c r="F162" s="80"/>
      <c r="G162" s="80"/>
      <c r="H162" s="82">
        <f>H163+H168</f>
        <v>1307.5</v>
      </c>
    </row>
    <row r="163" spans="1:8" ht="90.75" thickBot="1">
      <c r="A163" s="44" t="s">
        <v>166</v>
      </c>
      <c r="B163" s="45" t="s">
        <v>167</v>
      </c>
      <c r="C163" s="46">
        <v>966</v>
      </c>
      <c r="D163" s="47" t="s">
        <v>89</v>
      </c>
      <c r="E163" s="47" t="s">
        <v>186</v>
      </c>
      <c r="F163" s="46"/>
      <c r="G163" s="46"/>
      <c r="H163" s="71">
        <f>H167</f>
        <v>80</v>
      </c>
    </row>
    <row r="164" spans="1:8" ht="23.25" thickBot="1">
      <c r="A164" s="17" t="s">
        <v>168</v>
      </c>
      <c r="B164" s="36" t="s">
        <v>26</v>
      </c>
      <c r="C164" s="25">
        <v>966</v>
      </c>
      <c r="D164" s="17" t="s">
        <v>89</v>
      </c>
      <c r="E164" s="9" t="s">
        <v>186</v>
      </c>
      <c r="F164" s="25">
        <v>200</v>
      </c>
      <c r="G164" s="25"/>
      <c r="H164" s="28">
        <f>H166</f>
        <v>80</v>
      </c>
    </row>
    <row r="165" spans="1:8" ht="22.5" hidden="1">
      <c r="A165" s="17"/>
      <c r="B165" s="5" t="s">
        <v>111</v>
      </c>
      <c r="C165" s="25">
        <v>966</v>
      </c>
      <c r="D165" s="17" t="s">
        <v>89</v>
      </c>
      <c r="E165" s="9" t="s">
        <v>186</v>
      </c>
      <c r="F165" s="25">
        <v>240</v>
      </c>
      <c r="G165" s="25"/>
      <c r="H165" s="28">
        <f>H166</f>
        <v>80</v>
      </c>
    </row>
    <row r="166" spans="1:8" ht="22.5" hidden="1">
      <c r="A166" s="17"/>
      <c r="B166" s="38" t="s">
        <v>204</v>
      </c>
      <c r="C166" s="25">
        <v>966</v>
      </c>
      <c r="D166" s="17" t="s">
        <v>89</v>
      </c>
      <c r="E166" s="9" t="s">
        <v>186</v>
      </c>
      <c r="F166" s="25">
        <v>244</v>
      </c>
      <c r="G166" s="25"/>
      <c r="H166" s="28">
        <f>H167</f>
        <v>80</v>
      </c>
    </row>
    <row r="167" spans="1:8" ht="13.5" hidden="1" thickBot="1">
      <c r="A167" s="17"/>
      <c r="B167" s="5" t="s">
        <v>213</v>
      </c>
      <c r="C167" s="25">
        <v>966</v>
      </c>
      <c r="D167" s="17" t="s">
        <v>89</v>
      </c>
      <c r="E167" s="9" t="s">
        <v>186</v>
      </c>
      <c r="F167" s="25">
        <v>244</v>
      </c>
      <c r="G167" s="139">
        <v>226</v>
      </c>
      <c r="H167" s="134">
        <v>80</v>
      </c>
    </row>
    <row r="168" spans="1:8" ht="57" thickBot="1">
      <c r="A168" s="44" t="s">
        <v>49</v>
      </c>
      <c r="B168" s="45" t="s">
        <v>116</v>
      </c>
      <c r="C168" s="46">
        <v>966</v>
      </c>
      <c r="D168" s="47" t="s">
        <v>89</v>
      </c>
      <c r="E168" s="47" t="s">
        <v>187</v>
      </c>
      <c r="F168" s="46"/>
      <c r="G168" s="46"/>
      <c r="H168" s="71">
        <f>H169</f>
        <v>1227.5</v>
      </c>
    </row>
    <row r="169" spans="1:8" ht="23.25" thickBot="1">
      <c r="A169" s="17" t="s">
        <v>50</v>
      </c>
      <c r="B169" s="36" t="s">
        <v>26</v>
      </c>
      <c r="C169" s="25">
        <v>966</v>
      </c>
      <c r="D169" s="17" t="s">
        <v>89</v>
      </c>
      <c r="E169" s="9" t="s">
        <v>187</v>
      </c>
      <c r="F169" s="25">
        <v>200</v>
      </c>
      <c r="G169" s="25"/>
      <c r="H169" s="28">
        <f>H170</f>
        <v>1227.5</v>
      </c>
    </row>
    <row r="170" spans="1:8" ht="22.5" hidden="1">
      <c r="A170" s="17"/>
      <c r="B170" s="5" t="s">
        <v>111</v>
      </c>
      <c r="C170" s="25">
        <v>966</v>
      </c>
      <c r="D170" s="17" t="s">
        <v>89</v>
      </c>
      <c r="E170" s="9" t="s">
        <v>187</v>
      </c>
      <c r="F170" s="25">
        <v>240</v>
      </c>
      <c r="G170" s="25"/>
      <c r="H170" s="28">
        <f>H171</f>
        <v>1227.5</v>
      </c>
    </row>
    <row r="171" spans="1:8" ht="22.5" hidden="1">
      <c r="A171" s="17"/>
      <c r="B171" s="38" t="s">
        <v>204</v>
      </c>
      <c r="C171" s="25">
        <v>966</v>
      </c>
      <c r="D171" s="17" t="s">
        <v>89</v>
      </c>
      <c r="E171" s="9" t="s">
        <v>187</v>
      </c>
      <c r="F171" s="25">
        <v>244</v>
      </c>
      <c r="G171" s="25"/>
      <c r="H171" s="28">
        <f>SUM(H172:H173)</f>
        <v>1227.5</v>
      </c>
    </row>
    <row r="172" spans="1:8" ht="12.75" hidden="1">
      <c r="A172" s="18"/>
      <c r="B172" s="5" t="s">
        <v>407</v>
      </c>
      <c r="C172" s="26">
        <v>966</v>
      </c>
      <c r="D172" s="18" t="s">
        <v>89</v>
      </c>
      <c r="E172" s="1" t="s">
        <v>187</v>
      </c>
      <c r="F172" s="26">
        <v>244</v>
      </c>
      <c r="G172" s="26">
        <v>224</v>
      </c>
      <c r="H172" s="29">
        <v>900</v>
      </c>
    </row>
    <row r="173" spans="1:8" ht="13.5" hidden="1" thickBot="1">
      <c r="A173" s="18"/>
      <c r="B173" s="5" t="s">
        <v>213</v>
      </c>
      <c r="C173" s="26">
        <v>966</v>
      </c>
      <c r="D173" s="18" t="s">
        <v>89</v>
      </c>
      <c r="E173" s="1" t="s">
        <v>187</v>
      </c>
      <c r="F173" s="26">
        <v>244</v>
      </c>
      <c r="G173" s="26">
        <v>226</v>
      </c>
      <c r="H173" s="29">
        <v>327.5</v>
      </c>
    </row>
    <row r="174" spans="1:8" ht="13.5" thickBot="1">
      <c r="A174" s="84" t="s">
        <v>138</v>
      </c>
      <c r="B174" s="85" t="s">
        <v>51</v>
      </c>
      <c r="C174" s="86">
        <v>966</v>
      </c>
      <c r="D174" s="87" t="s">
        <v>90</v>
      </c>
      <c r="E174" s="87"/>
      <c r="F174" s="86"/>
      <c r="G174" s="86"/>
      <c r="H174" s="88">
        <f>H175</f>
        <v>47638.899999999994</v>
      </c>
    </row>
    <row r="175" spans="1:8" ht="13.5" thickBot="1">
      <c r="A175" s="78" t="s">
        <v>140</v>
      </c>
      <c r="B175" s="79" t="s">
        <v>52</v>
      </c>
      <c r="C175" s="80">
        <v>966</v>
      </c>
      <c r="D175" s="81" t="s">
        <v>91</v>
      </c>
      <c r="E175" s="81"/>
      <c r="F175" s="80"/>
      <c r="G175" s="80"/>
      <c r="H175" s="82">
        <f>H176+H181+H186+H191+H196+H201+H206</f>
        <v>47638.899999999994</v>
      </c>
    </row>
    <row r="176" spans="1:8" ht="45.75" thickBot="1">
      <c r="A176" s="44" t="s">
        <v>141</v>
      </c>
      <c r="B176" s="45" t="s">
        <v>132</v>
      </c>
      <c r="C176" s="46">
        <v>966</v>
      </c>
      <c r="D176" s="47" t="s">
        <v>91</v>
      </c>
      <c r="E176" s="47" t="s">
        <v>188</v>
      </c>
      <c r="F176" s="46"/>
      <c r="G176" s="46"/>
      <c r="H176" s="71">
        <f>H177</f>
        <v>9029.9</v>
      </c>
    </row>
    <row r="177" spans="1:9" ht="23.25" thickBot="1">
      <c r="A177" s="17" t="s">
        <v>142</v>
      </c>
      <c r="B177" s="54" t="s">
        <v>26</v>
      </c>
      <c r="C177" s="55">
        <v>966</v>
      </c>
      <c r="D177" s="56" t="s">
        <v>91</v>
      </c>
      <c r="E177" s="62" t="s">
        <v>188</v>
      </c>
      <c r="F177" s="55">
        <v>200</v>
      </c>
      <c r="G177" s="55"/>
      <c r="H177" s="57">
        <f>9167.8-137.9</f>
        <v>9029.9</v>
      </c>
      <c r="I177" t="s">
        <v>413</v>
      </c>
    </row>
    <row r="178" spans="1:8" ht="21.75" customHeight="1" hidden="1" thickBot="1">
      <c r="A178" s="17"/>
      <c r="B178" s="5" t="s">
        <v>111</v>
      </c>
      <c r="C178" s="55">
        <v>966</v>
      </c>
      <c r="D178" s="56" t="s">
        <v>91</v>
      </c>
      <c r="E178" s="62" t="s">
        <v>188</v>
      </c>
      <c r="F178" s="55">
        <v>240</v>
      </c>
      <c r="G178" s="55"/>
      <c r="H178" s="57">
        <f>H179</f>
        <v>9167.8</v>
      </c>
    </row>
    <row r="179" spans="1:8" ht="22.5" hidden="1">
      <c r="A179" s="17"/>
      <c r="B179" s="38" t="s">
        <v>204</v>
      </c>
      <c r="C179" s="55">
        <v>966</v>
      </c>
      <c r="D179" s="56" t="s">
        <v>91</v>
      </c>
      <c r="E179" s="62" t="s">
        <v>188</v>
      </c>
      <c r="F179" s="55">
        <v>244</v>
      </c>
      <c r="G179" s="55"/>
      <c r="H179" s="57">
        <f>H180</f>
        <v>9167.8</v>
      </c>
    </row>
    <row r="180" spans="1:8" ht="13.5" hidden="1" thickBot="1">
      <c r="A180" s="17"/>
      <c r="B180" s="5" t="s">
        <v>213</v>
      </c>
      <c r="C180" s="25">
        <v>966</v>
      </c>
      <c r="D180" s="17" t="s">
        <v>91</v>
      </c>
      <c r="E180" s="9" t="s">
        <v>188</v>
      </c>
      <c r="F180" s="25">
        <v>244</v>
      </c>
      <c r="G180" s="139">
        <v>226</v>
      </c>
      <c r="H180" s="134">
        <f>9793.9-626.1</f>
        <v>9167.8</v>
      </c>
    </row>
    <row r="181" spans="1:8" ht="34.5" thickBot="1">
      <c r="A181" s="44" t="s">
        <v>143</v>
      </c>
      <c r="B181" s="45" t="s">
        <v>133</v>
      </c>
      <c r="C181" s="46">
        <v>966</v>
      </c>
      <c r="D181" s="47" t="s">
        <v>91</v>
      </c>
      <c r="E181" s="47" t="s">
        <v>189</v>
      </c>
      <c r="F181" s="46"/>
      <c r="G181" s="46"/>
      <c r="H181" s="71">
        <f>H182</f>
        <v>4249.799999999999</v>
      </c>
    </row>
    <row r="182" spans="1:9" ht="23.25" thickBot="1">
      <c r="A182" s="17" t="s">
        <v>144</v>
      </c>
      <c r="B182" s="36" t="s">
        <v>26</v>
      </c>
      <c r="C182" s="25">
        <v>966</v>
      </c>
      <c r="D182" s="17" t="s">
        <v>91</v>
      </c>
      <c r="E182" s="9" t="s">
        <v>189</v>
      </c>
      <c r="F182" s="25">
        <v>200</v>
      </c>
      <c r="G182" s="25"/>
      <c r="H182" s="28">
        <f>5851.4-1601.6</f>
        <v>4249.799999999999</v>
      </c>
      <c r="I182" t="s">
        <v>413</v>
      </c>
    </row>
    <row r="183" spans="1:8" ht="23.25" hidden="1" thickBot="1">
      <c r="A183" s="17"/>
      <c r="B183" s="5" t="s">
        <v>111</v>
      </c>
      <c r="C183" s="25">
        <v>966</v>
      </c>
      <c r="D183" s="17" t="s">
        <v>91</v>
      </c>
      <c r="E183" s="9" t="s">
        <v>189</v>
      </c>
      <c r="F183" s="25">
        <v>240</v>
      </c>
      <c r="G183" s="25"/>
      <c r="H183" s="28">
        <f>H184</f>
        <v>5851.400000000001</v>
      </c>
    </row>
    <row r="184" spans="1:8" ht="22.5" hidden="1">
      <c r="A184" s="17"/>
      <c r="B184" s="38" t="s">
        <v>204</v>
      </c>
      <c r="C184" s="25">
        <v>966</v>
      </c>
      <c r="D184" s="17" t="s">
        <v>91</v>
      </c>
      <c r="E184" s="9" t="s">
        <v>189</v>
      </c>
      <c r="F184" s="25">
        <v>244</v>
      </c>
      <c r="G184" s="25"/>
      <c r="H184" s="28">
        <f>H185</f>
        <v>5851.400000000001</v>
      </c>
    </row>
    <row r="185" spans="1:8" ht="13.5" hidden="1" thickBot="1">
      <c r="A185" s="17"/>
      <c r="B185" s="5" t="s">
        <v>213</v>
      </c>
      <c r="C185" s="25">
        <v>966</v>
      </c>
      <c r="D185" s="17" t="s">
        <v>91</v>
      </c>
      <c r="E185" s="9" t="s">
        <v>189</v>
      </c>
      <c r="F185" s="25">
        <v>244</v>
      </c>
      <c r="G185" s="25">
        <v>226</v>
      </c>
      <c r="H185" s="28">
        <f>7466.8-980-635.4</f>
        <v>5851.400000000001</v>
      </c>
    </row>
    <row r="186" spans="1:8" ht="34.5" thickBot="1">
      <c r="A186" s="44" t="s">
        <v>145</v>
      </c>
      <c r="B186" s="45" t="s">
        <v>134</v>
      </c>
      <c r="C186" s="46">
        <v>966</v>
      </c>
      <c r="D186" s="47" t="s">
        <v>91</v>
      </c>
      <c r="E186" s="47" t="s">
        <v>190</v>
      </c>
      <c r="F186" s="46"/>
      <c r="G186" s="46"/>
      <c r="H186" s="71">
        <f>H187</f>
        <v>12126</v>
      </c>
    </row>
    <row r="187" spans="1:9" ht="23.25" thickBot="1">
      <c r="A187" s="17" t="s">
        <v>146</v>
      </c>
      <c r="B187" s="58" t="s">
        <v>26</v>
      </c>
      <c r="C187" s="25">
        <v>966</v>
      </c>
      <c r="D187" s="17" t="s">
        <v>91</v>
      </c>
      <c r="E187" s="9" t="s">
        <v>190</v>
      </c>
      <c r="F187" s="25">
        <v>200</v>
      </c>
      <c r="G187" s="25"/>
      <c r="H187" s="28">
        <f>15884.6-3758.6</f>
        <v>12126</v>
      </c>
      <c r="I187" t="s">
        <v>413</v>
      </c>
    </row>
    <row r="188" spans="1:8" ht="22.5" hidden="1">
      <c r="A188" s="17"/>
      <c r="B188" s="5" t="s">
        <v>111</v>
      </c>
      <c r="C188" s="25">
        <v>966</v>
      </c>
      <c r="D188" s="17" t="s">
        <v>91</v>
      </c>
      <c r="E188" s="9" t="s">
        <v>190</v>
      </c>
      <c r="F188" s="25">
        <v>240</v>
      </c>
      <c r="G188" s="25"/>
      <c r="H188" s="28">
        <f>H189</f>
        <v>15884.6</v>
      </c>
    </row>
    <row r="189" spans="1:8" ht="22.5" hidden="1">
      <c r="A189" s="17"/>
      <c r="B189" s="38" t="s">
        <v>204</v>
      </c>
      <c r="C189" s="25">
        <v>966</v>
      </c>
      <c r="D189" s="17" t="s">
        <v>91</v>
      </c>
      <c r="E189" s="9" t="s">
        <v>190</v>
      </c>
      <c r="F189" s="25">
        <v>244</v>
      </c>
      <c r="G189" s="25"/>
      <c r="H189" s="28">
        <f>H190</f>
        <v>15884.6</v>
      </c>
    </row>
    <row r="190" spans="1:8" ht="13.5" hidden="1" thickBot="1">
      <c r="A190" s="17"/>
      <c r="B190" s="5" t="s">
        <v>213</v>
      </c>
      <c r="C190" s="25">
        <v>966</v>
      </c>
      <c r="D190" s="17" t="s">
        <v>91</v>
      </c>
      <c r="E190" s="9" t="s">
        <v>190</v>
      </c>
      <c r="F190" s="25">
        <v>244</v>
      </c>
      <c r="G190" s="25">
        <v>226</v>
      </c>
      <c r="H190" s="28">
        <f>22603.4-4561.2-2157.6</f>
        <v>15884.6</v>
      </c>
    </row>
    <row r="191" spans="1:8" ht="34.5" thickBot="1">
      <c r="A191" s="44" t="s">
        <v>147</v>
      </c>
      <c r="B191" s="45" t="s">
        <v>404</v>
      </c>
      <c r="C191" s="46">
        <v>966</v>
      </c>
      <c r="D191" s="47" t="s">
        <v>91</v>
      </c>
      <c r="E191" s="47" t="s">
        <v>237</v>
      </c>
      <c r="F191" s="46"/>
      <c r="G191" s="46"/>
      <c r="H191" s="71">
        <f>H192</f>
        <v>10000</v>
      </c>
    </row>
    <row r="192" spans="1:8" ht="23.25" thickBot="1">
      <c r="A192" s="9" t="s">
        <v>148</v>
      </c>
      <c r="B192" s="58" t="s">
        <v>26</v>
      </c>
      <c r="C192" s="32">
        <v>966</v>
      </c>
      <c r="D192" s="9" t="s">
        <v>91</v>
      </c>
      <c r="E192" s="9" t="s">
        <v>237</v>
      </c>
      <c r="F192" s="32">
        <v>200</v>
      </c>
      <c r="G192" s="32"/>
      <c r="H192" s="28">
        <f>H193</f>
        <v>10000</v>
      </c>
    </row>
    <row r="193" spans="1:8" ht="22.5" hidden="1">
      <c r="A193" s="9"/>
      <c r="B193" s="5" t="s">
        <v>111</v>
      </c>
      <c r="C193" s="32">
        <v>966</v>
      </c>
      <c r="D193" s="9" t="s">
        <v>91</v>
      </c>
      <c r="E193" s="9" t="s">
        <v>237</v>
      </c>
      <c r="F193" s="32">
        <v>240</v>
      </c>
      <c r="G193" s="32"/>
      <c r="H193" s="28">
        <f>H194</f>
        <v>10000</v>
      </c>
    </row>
    <row r="194" spans="1:8" ht="22.5" hidden="1">
      <c r="A194" s="9"/>
      <c r="B194" s="38" t="s">
        <v>204</v>
      </c>
      <c r="C194" s="32">
        <v>966</v>
      </c>
      <c r="D194" s="9" t="s">
        <v>91</v>
      </c>
      <c r="E194" s="9" t="s">
        <v>237</v>
      </c>
      <c r="F194" s="32">
        <v>244</v>
      </c>
      <c r="G194" s="32"/>
      <c r="H194" s="28">
        <f>H195</f>
        <v>10000</v>
      </c>
    </row>
    <row r="195" spans="1:8" ht="13.5" hidden="1" thickBot="1">
      <c r="A195" s="9"/>
      <c r="B195" s="5" t="s">
        <v>213</v>
      </c>
      <c r="C195" s="32">
        <v>966</v>
      </c>
      <c r="D195" s="9" t="s">
        <v>91</v>
      </c>
      <c r="E195" s="9" t="s">
        <v>237</v>
      </c>
      <c r="F195" s="32">
        <v>244</v>
      </c>
      <c r="G195" s="32">
        <v>226</v>
      </c>
      <c r="H195" s="28">
        <f>10125.3-125.3</f>
        <v>10000</v>
      </c>
    </row>
    <row r="196" spans="1:8" ht="34.5" thickBot="1">
      <c r="A196" s="44" t="s">
        <v>149</v>
      </c>
      <c r="B196" s="45" t="s">
        <v>198</v>
      </c>
      <c r="C196" s="46">
        <v>966</v>
      </c>
      <c r="D196" s="47" t="s">
        <v>91</v>
      </c>
      <c r="E196" s="47" t="s">
        <v>238</v>
      </c>
      <c r="F196" s="46"/>
      <c r="G196" s="46"/>
      <c r="H196" s="71">
        <f>H197</f>
        <v>6139.200000000001</v>
      </c>
    </row>
    <row r="197" spans="1:8" ht="23.25" thickBot="1">
      <c r="A197" s="9" t="s">
        <v>150</v>
      </c>
      <c r="B197" s="36" t="s">
        <v>26</v>
      </c>
      <c r="C197" s="32">
        <v>966</v>
      </c>
      <c r="D197" s="9" t="s">
        <v>91</v>
      </c>
      <c r="E197" s="9" t="s">
        <v>238</v>
      </c>
      <c r="F197" s="32">
        <v>200</v>
      </c>
      <c r="G197" s="32"/>
      <c r="H197" s="28">
        <f>H198</f>
        <v>6139.200000000001</v>
      </c>
    </row>
    <row r="198" spans="1:8" ht="22.5" hidden="1">
      <c r="A198" s="9"/>
      <c r="B198" s="5" t="s">
        <v>111</v>
      </c>
      <c r="C198" s="32">
        <v>966</v>
      </c>
      <c r="D198" s="9" t="s">
        <v>91</v>
      </c>
      <c r="E198" s="9" t="s">
        <v>238</v>
      </c>
      <c r="F198" s="32">
        <v>240</v>
      </c>
      <c r="G198" s="32"/>
      <c r="H198" s="28">
        <f>H199</f>
        <v>6139.200000000001</v>
      </c>
    </row>
    <row r="199" spans="1:8" ht="22.5" hidden="1">
      <c r="A199" s="9"/>
      <c r="B199" s="38" t="s">
        <v>204</v>
      </c>
      <c r="C199" s="32">
        <v>966</v>
      </c>
      <c r="D199" s="9" t="s">
        <v>91</v>
      </c>
      <c r="E199" s="9" t="s">
        <v>238</v>
      </c>
      <c r="F199" s="32">
        <v>244</v>
      </c>
      <c r="G199" s="32"/>
      <c r="H199" s="28">
        <f>H200</f>
        <v>6139.200000000001</v>
      </c>
    </row>
    <row r="200" spans="1:8" ht="13.5" hidden="1" thickBot="1">
      <c r="A200" s="9"/>
      <c r="B200" s="5" t="s">
        <v>213</v>
      </c>
      <c r="C200" s="32">
        <v>966</v>
      </c>
      <c r="D200" s="9" t="s">
        <v>91</v>
      </c>
      <c r="E200" s="9" t="s">
        <v>238</v>
      </c>
      <c r="F200" s="32">
        <v>244</v>
      </c>
      <c r="G200" s="32">
        <v>226</v>
      </c>
      <c r="H200" s="28">
        <f>1125.1+5014.1</f>
        <v>6139.200000000001</v>
      </c>
    </row>
    <row r="201" spans="1:8" ht="45">
      <c r="A201" s="73" t="s">
        <v>151</v>
      </c>
      <c r="B201" s="74" t="s">
        <v>403</v>
      </c>
      <c r="C201" s="75">
        <v>966</v>
      </c>
      <c r="D201" s="76" t="s">
        <v>91</v>
      </c>
      <c r="E201" s="76" t="s">
        <v>191</v>
      </c>
      <c r="F201" s="75"/>
      <c r="G201" s="75"/>
      <c r="H201" s="77">
        <f>H205</f>
        <v>5110.3</v>
      </c>
    </row>
    <row r="202" spans="1:8" ht="23.25" thickBot="1">
      <c r="A202" s="18" t="s">
        <v>152</v>
      </c>
      <c r="B202" s="38" t="s">
        <v>26</v>
      </c>
      <c r="C202" s="26">
        <v>966</v>
      </c>
      <c r="D202" s="18" t="s">
        <v>91</v>
      </c>
      <c r="E202" s="1" t="s">
        <v>191</v>
      </c>
      <c r="F202" s="26">
        <v>200</v>
      </c>
      <c r="G202" s="26"/>
      <c r="H202" s="29">
        <f>H204</f>
        <v>5110.3</v>
      </c>
    </row>
    <row r="203" spans="1:8" ht="22.5" hidden="1">
      <c r="A203" s="18"/>
      <c r="B203" s="5" t="s">
        <v>111</v>
      </c>
      <c r="C203" s="26">
        <v>966</v>
      </c>
      <c r="D203" s="18" t="s">
        <v>91</v>
      </c>
      <c r="E203" s="1" t="s">
        <v>191</v>
      </c>
      <c r="F203" s="26">
        <v>240</v>
      </c>
      <c r="G203" s="26"/>
      <c r="H203" s="29">
        <f>H204</f>
        <v>5110.3</v>
      </c>
    </row>
    <row r="204" spans="1:8" ht="22.5" hidden="1">
      <c r="A204" s="18"/>
      <c r="B204" s="38" t="s">
        <v>204</v>
      </c>
      <c r="C204" s="26">
        <v>966</v>
      </c>
      <c r="D204" s="18" t="s">
        <v>91</v>
      </c>
      <c r="E204" s="1" t="s">
        <v>191</v>
      </c>
      <c r="F204" s="26">
        <v>244</v>
      </c>
      <c r="G204" s="26"/>
      <c r="H204" s="29">
        <f>H205</f>
        <v>5110.3</v>
      </c>
    </row>
    <row r="205" spans="1:8" ht="13.5" hidden="1" thickBot="1">
      <c r="A205" s="18"/>
      <c r="B205" s="5" t="s">
        <v>213</v>
      </c>
      <c r="C205" s="26">
        <v>966</v>
      </c>
      <c r="D205" s="18" t="s">
        <v>91</v>
      </c>
      <c r="E205" s="1" t="s">
        <v>191</v>
      </c>
      <c r="F205" s="26">
        <v>244</v>
      </c>
      <c r="G205" s="26">
        <v>226</v>
      </c>
      <c r="H205" s="29">
        <v>5110.3</v>
      </c>
    </row>
    <row r="206" spans="1:8" ht="56.25">
      <c r="A206" s="73" t="s">
        <v>199</v>
      </c>
      <c r="B206" s="74" t="s">
        <v>169</v>
      </c>
      <c r="C206" s="75">
        <v>966</v>
      </c>
      <c r="D206" s="76" t="s">
        <v>91</v>
      </c>
      <c r="E206" s="76" t="s">
        <v>201</v>
      </c>
      <c r="F206" s="75"/>
      <c r="G206" s="75"/>
      <c r="H206" s="77">
        <f>H209</f>
        <v>983.7</v>
      </c>
    </row>
    <row r="207" spans="1:8" ht="23.25" thickBot="1">
      <c r="A207" s="122" t="s">
        <v>200</v>
      </c>
      <c r="B207" s="123" t="s">
        <v>26</v>
      </c>
      <c r="C207" s="124">
        <v>966</v>
      </c>
      <c r="D207" s="122" t="s">
        <v>91</v>
      </c>
      <c r="E207" s="1" t="s">
        <v>201</v>
      </c>
      <c r="F207" s="124">
        <v>200</v>
      </c>
      <c r="G207" s="124"/>
      <c r="H207" s="29">
        <f>H209</f>
        <v>983.7</v>
      </c>
    </row>
    <row r="208" spans="1:8" ht="22.5" hidden="1">
      <c r="A208" s="122"/>
      <c r="B208" s="5" t="s">
        <v>111</v>
      </c>
      <c r="C208" s="124">
        <v>966</v>
      </c>
      <c r="D208" s="122" t="s">
        <v>91</v>
      </c>
      <c r="E208" s="1" t="s">
        <v>201</v>
      </c>
      <c r="F208" s="124">
        <v>240</v>
      </c>
      <c r="G208" s="124"/>
      <c r="H208" s="29">
        <f>H209</f>
        <v>983.7</v>
      </c>
    </row>
    <row r="209" spans="1:8" ht="22.5" hidden="1">
      <c r="A209" s="122"/>
      <c r="B209" s="38" t="s">
        <v>204</v>
      </c>
      <c r="C209" s="124">
        <v>966</v>
      </c>
      <c r="D209" s="122" t="s">
        <v>91</v>
      </c>
      <c r="E209" s="1" t="s">
        <v>201</v>
      </c>
      <c r="F209" s="124">
        <v>244</v>
      </c>
      <c r="G209" s="124"/>
      <c r="H209" s="29">
        <f>H210</f>
        <v>983.7</v>
      </c>
    </row>
    <row r="210" spans="1:8" ht="13.5" hidden="1" thickBot="1">
      <c r="A210" s="52"/>
      <c r="B210" s="5" t="s">
        <v>223</v>
      </c>
      <c r="C210" s="53">
        <v>966</v>
      </c>
      <c r="D210" s="52" t="s">
        <v>91</v>
      </c>
      <c r="E210" s="68" t="s">
        <v>201</v>
      </c>
      <c r="F210" s="53">
        <v>244</v>
      </c>
      <c r="G210" s="53">
        <v>310</v>
      </c>
      <c r="H210" s="31">
        <v>983.7</v>
      </c>
    </row>
    <row r="211" spans="1:8" ht="13.5" thickBot="1">
      <c r="A211" s="84" t="s">
        <v>139</v>
      </c>
      <c r="B211" s="85" t="s">
        <v>55</v>
      </c>
      <c r="C211" s="86">
        <v>966</v>
      </c>
      <c r="D211" s="87" t="s">
        <v>92</v>
      </c>
      <c r="E211" s="87"/>
      <c r="F211" s="86"/>
      <c r="G211" s="86"/>
      <c r="H211" s="88">
        <f>H212</f>
        <v>455.6</v>
      </c>
    </row>
    <row r="212" spans="1:8" ht="13.5" thickBot="1">
      <c r="A212" s="78" t="s">
        <v>171</v>
      </c>
      <c r="B212" s="79" t="s">
        <v>57</v>
      </c>
      <c r="C212" s="80">
        <v>966</v>
      </c>
      <c r="D212" s="81" t="s">
        <v>93</v>
      </c>
      <c r="E212" s="81"/>
      <c r="F212" s="80"/>
      <c r="G212" s="80"/>
      <c r="H212" s="82">
        <f>H213</f>
        <v>455.6</v>
      </c>
    </row>
    <row r="213" spans="1:8" ht="79.5" thickBot="1">
      <c r="A213" s="44" t="s">
        <v>53</v>
      </c>
      <c r="B213" s="45" t="s">
        <v>117</v>
      </c>
      <c r="C213" s="46">
        <v>966</v>
      </c>
      <c r="D213" s="47" t="s">
        <v>93</v>
      </c>
      <c r="E213" s="47" t="s">
        <v>192</v>
      </c>
      <c r="F213" s="46"/>
      <c r="G213" s="46"/>
      <c r="H213" s="71">
        <f>H216</f>
        <v>455.6</v>
      </c>
    </row>
    <row r="214" spans="1:8" ht="23.25" thickBot="1">
      <c r="A214" s="17" t="s">
        <v>54</v>
      </c>
      <c r="B214" s="58" t="s">
        <v>26</v>
      </c>
      <c r="C214" s="25">
        <v>966</v>
      </c>
      <c r="D214" s="17" t="s">
        <v>93</v>
      </c>
      <c r="E214" s="9" t="s">
        <v>192</v>
      </c>
      <c r="F214" s="25">
        <v>200</v>
      </c>
      <c r="G214" s="25"/>
      <c r="H214" s="28">
        <f>H216</f>
        <v>455.6</v>
      </c>
    </row>
    <row r="215" spans="1:8" ht="22.5" hidden="1">
      <c r="A215" s="17"/>
      <c r="B215" s="5" t="s">
        <v>111</v>
      </c>
      <c r="C215" s="25">
        <v>966</v>
      </c>
      <c r="D215" s="17" t="s">
        <v>93</v>
      </c>
      <c r="E215" s="9" t="s">
        <v>192</v>
      </c>
      <c r="F215" s="25">
        <v>240</v>
      </c>
      <c r="G215" s="25"/>
      <c r="H215" s="28">
        <f>H216</f>
        <v>455.6</v>
      </c>
    </row>
    <row r="216" spans="1:8" ht="22.5" hidden="1">
      <c r="A216" s="17"/>
      <c r="B216" s="36" t="s">
        <v>204</v>
      </c>
      <c r="C216" s="25">
        <v>966</v>
      </c>
      <c r="D216" s="17" t="s">
        <v>93</v>
      </c>
      <c r="E216" s="9" t="s">
        <v>192</v>
      </c>
      <c r="F216" s="25">
        <v>244</v>
      </c>
      <c r="G216" s="25"/>
      <c r="H216" s="28">
        <f>H217</f>
        <v>455.6</v>
      </c>
    </row>
    <row r="217" spans="1:8" ht="13.5" hidden="1" thickBot="1">
      <c r="A217" s="17"/>
      <c r="B217" s="5" t="s">
        <v>213</v>
      </c>
      <c r="C217" s="25">
        <v>966</v>
      </c>
      <c r="D217" s="17" t="s">
        <v>93</v>
      </c>
      <c r="E217" s="9" t="s">
        <v>192</v>
      </c>
      <c r="F217" s="25">
        <v>244</v>
      </c>
      <c r="G217" s="25">
        <v>226</v>
      </c>
      <c r="H217" s="28">
        <f>755.6-300</f>
        <v>455.6</v>
      </c>
    </row>
    <row r="218" spans="1:8" ht="13.5" thickBot="1">
      <c r="A218" s="84" t="s">
        <v>153</v>
      </c>
      <c r="B218" s="85" t="s">
        <v>60</v>
      </c>
      <c r="C218" s="86">
        <v>966</v>
      </c>
      <c r="D218" s="87" t="s">
        <v>94</v>
      </c>
      <c r="E218" s="87"/>
      <c r="F218" s="86"/>
      <c r="G218" s="86"/>
      <c r="H218" s="88">
        <f>H219</f>
        <v>16011.800000000001</v>
      </c>
    </row>
    <row r="219" spans="1:8" ht="13.5" thickBot="1">
      <c r="A219" s="78" t="s">
        <v>56</v>
      </c>
      <c r="B219" s="79" t="s">
        <v>62</v>
      </c>
      <c r="C219" s="80">
        <v>966</v>
      </c>
      <c r="D219" s="81" t="s">
        <v>95</v>
      </c>
      <c r="E219" s="81"/>
      <c r="F219" s="80"/>
      <c r="G219" s="80"/>
      <c r="H219" s="82">
        <f>H220+H226</f>
        <v>16011.800000000001</v>
      </c>
    </row>
    <row r="220" spans="1:8" ht="45.75" thickBot="1">
      <c r="A220" s="44" t="s">
        <v>58</v>
      </c>
      <c r="B220" s="45" t="s">
        <v>126</v>
      </c>
      <c r="C220" s="46">
        <v>966</v>
      </c>
      <c r="D220" s="47" t="s">
        <v>95</v>
      </c>
      <c r="E220" s="47" t="s">
        <v>193</v>
      </c>
      <c r="F220" s="46"/>
      <c r="G220" s="46"/>
      <c r="H220" s="71">
        <f>H221</f>
        <v>15441.800000000001</v>
      </c>
    </row>
    <row r="221" spans="1:9" ht="23.25" thickBot="1">
      <c r="A221" s="17" t="s">
        <v>59</v>
      </c>
      <c r="B221" s="36" t="s">
        <v>26</v>
      </c>
      <c r="C221" s="25">
        <v>966</v>
      </c>
      <c r="D221" s="17" t="s">
        <v>95</v>
      </c>
      <c r="E221" s="9" t="s">
        <v>193</v>
      </c>
      <c r="F221" s="25">
        <v>200</v>
      </c>
      <c r="G221" s="25"/>
      <c r="H221" s="28">
        <f>9453.7+5988.1</f>
        <v>15441.800000000001</v>
      </c>
      <c r="I221" t="s">
        <v>413</v>
      </c>
    </row>
    <row r="222" spans="1:8" ht="22.5" hidden="1">
      <c r="A222" s="17"/>
      <c r="B222" s="5" t="s">
        <v>111</v>
      </c>
      <c r="C222" s="25">
        <v>966</v>
      </c>
      <c r="D222" s="17" t="s">
        <v>95</v>
      </c>
      <c r="E222" s="9" t="s">
        <v>193</v>
      </c>
      <c r="F222" s="25">
        <v>240</v>
      </c>
      <c r="G222" s="25"/>
      <c r="H222" s="28">
        <f>H223</f>
        <v>9453.699999999999</v>
      </c>
    </row>
    <row r="223" spans="1:8" ht="23.25" hidden="1" thickBot="1">
      <c r="A223" s="17"/>
      <c r="B223" s="36" t="s">
        <v>204</v>
      </c>
      <c r="C223" s="25">
        <v>966</v>
      </c>
      <c r="D223" s="17" t="s">
        <v>95</v>
      </c>
      <c r="E223" s="9" t="s">
        <v>193</v>
      </c>
      <c r="F223" s="25">
        <v>244</v>
      </c>
      <c r="G223" s="25"/>
      <c r="H223" s="28">
        <f>SUM(H224:H225)</f>
        <v>9453.699999999999</v>
      </c>
    </row>
    <row r="224" spans="1:8" ht="12.75" hidden="1">
      <c r="A224" s="17"/>
      <c r="B224" s="5" t="s">
        <v>213</v>
      </c>
      <c r="C224" s="25">
        <v>966</v>
      </c>
      <c r="D224" s="17" t="s">
        <v>95</v>
      </c>
      <c r="E224" s="9" t="s">
        <v>193</v>
      </c>
      <c r="F224" s="25">
        <v>244</v>
      </c>
      <c r="G224" s="25">
        <v>226</v>
      </c>
      <c r="H224" s="28">
        <v>620</v>
      </c>
    </row>
    <row r="225" spans="1:9" ht="13.5" hidden="1" thickBot="1">
      <c r="A225" s="17"/>
      <c r="B225" s="5" t="s">
        <v>208</v>
      </c>
      <c r="C225" s="25">
        <v>966</v>
      </c>
      <c r="D225" s="17" t="s">
        <v>95</v>
      </c>
      <c r="E225" s="9" t="s">
        <v>193</v>
      </c>
      <c r="F225" s="25">
        <v>244</v>
      </c>
      <c r="G225" s="25">
        <v>290</v>
      </c>
      <c r="H225" s="28">
        <f>8333.4+500.3</f>
        <v>8833.699999999999</v>
      </c>
      <c r="I225">
        <v>500.3</v>
      </c>
    </row>
    <row r="226" spans="1:8" ht="23.25" thickBot="1">
      <c r="A226" s="44" t="s">
        <v>154</v>
      </c>
      <c r="B226" s="45" t="s">
        <v>127</v>
      </c>
      <c r="C226" s="46">
        <v>966</v>
      </c>
      <c r="D226" s="47" t="s">
        <v>95</v>
      </c>
      <c r="E226" s="47" t="s">
        <v>194</v>
      </c>
      <c r="F226" s="46"/>
      <c r="G226" s="46"/>
      <c r="H226" s="71">
        <f>H227</f>
        <v>570</v>
      </c>
    </row>
    <row r="227" spans="1:8" ht="23.25" thickBot="1">
      <c r="A227" s="17" t="s">
        <v>155</v>
      </c>
      <c r="B227" s="36" t="s">
        <v>26</v>
      </c>
      <c r="C227" s="25">
        <v>966</v>
      </c>
      <c r="D227" s="17" t="s">
        <v>95</v>
      </c>
      <c r="E227" s="9" t="s">
        <v>194</v>
      </c>
      <c r="F227" s="25">
        <v>200</v>
      </c>
      <c r="G227" s="25"/>
      <c r="H227" s="28">
        <v>570</v>
      </c>
    </row>
    <row r="228" spans="1:8" ht="22.5" hidden="1">
      <c r="A228" s="17"/>
      <c r="B228" s="5" t="s">
        <v>111</v>
      </c>
      <c r="C228" s="25">
        <v>966</v>
      </c>
      <c r="D228" s="17" t="s">
        <v>95</v>
      </c>
      <c r="E228" s="9" t="s">
        <v>194</v>
      </c>
      <c r="F228" s="25">
        <v>240</v>
      </c>
      <c r="G228" s="25"/>
      <c r="H228" s="28">
        <f>H229</f>
        <v>1070.3</v>
      </c>
    </row>
    <row r="229" spans="1:8" ht="22.5" hidden="1">
      <c r="A229" s="17"/>
      <c r="B229" s="36" t="s">
        <v>204</v>
      </c>
      <c r="C229" s="25">
        <v>966</v>
      </c>
      <c r="D229" s="17" t="s">
        <v>95</v>
      </c>
      <c r="E229" s="9" t="s">
        <v>194</v>
      </c>
      <c r="F229" s="25">
        <v>244</v>
      </c>
      <c r="G229" s="25"/>
      <c r="H229" s="28">
        <f>H230</f>
        <v>1070.3</v>
      </c>
    </row>
    <row r="230" spans="1:8" ht="13.5" hidden="1" thickBot="1">
      <c r="A230" s="19"/>
      <c r="B230" s="6" t="s">
        <v>208</v>
      </c>
      <c r="C230" s="27">
        <v>966</v>
      </c>
      <c r="D230" s="19" t="s">
        <v>95</v>
      </c>
      <c r="E230" s="68" t="s">
        <v>194</v>
      </c>
      <c r="F230" s="27">
        <v>244</v>
      </c>
      <c r="G230" s="27">
        <v>290</v>
      </c>
      <c r="H230" s="31">
        <f>570+500.3</f>
        <v>1070.3</v>
      </c>
    </row>
    <row r="231" spans="1:8" ht="13.5" thickBot="1">
      <c r="A231" s="84" t="s">
        <v>156</v>
      </c>
      <c r="B231" s="85" t="s">
        <v>64</v>
      </c>
      <c r="C231" s="86">
        <v>966</v>
      </c>
      <c r="D231" s="87">
        <v>1000</v>
      </c>
      <c r="E231" s="87"/>
      <c r="F231" s="86"/>
      <c r="G231" s="86"/>
      <c r="H231" s="88">
        <f>H232+H238</f>
        <v>10017.32</v>
      </c>
    </row>
    <row r="232" spans="1:8" ht="13.5" thickBot="1">
      <c r="A232" s="78" t="s">
        <v>61</v>
      </c>
      <c r="B232" s="79" t="s">
        <v>66</v>
      </c>
      <c r="C232" s="80">
        <v>966</v>
      </c>
      <c r="D232" s="81">
        <v>1003</v>
      </c>
      <c r="E232" s="81"/>
      <c r="F232" s="80"/>
      <c r="G232" s="80"/>
      <c r="H232" s="82">
        <f>H233</f>
        <v>397.82</v>
      </c>
    </row>
    <row r="233" spans="1:8" ht="57" thickBot="1">
      <c r="A233" s="44" t="s">
        <v>63</v>
      </c>
      <c r="B233" s="45" t="s">
        <v>102</v>
      </c>
      <c r="C233" s="46">
        <v>966</v>
      </c>
      <c r="D233" s="47">
        <v>1003</v>
      </c>
      <c r="E233" s="47" t="s">
        <v>195</v>
      </c>
      <c r="F233" s="46"/>
      <c r="G233" s="46"/>
      <c r="H233" s="71">
        <f>H237</f>
        <v>397.82</v>
      </c>
    </row>
    <row r="234" spans="1:8" ht="13.5" thickBot="1">
      <c r="A234" s="9" t="s">
        <v>157</v>
      </c>
      <c r="B234" s="10" t="s">
        <v>103</v>
      </c>
      <c r="C234" s="32">
        <v>966</v>
      </c>
      <c r="D234" s="9">
        <v>1003</v>
      </c>
      <c r="E234" s="9" t="s">
        <v>195</v>
      </c>
      <c r="F234" s="32">
        <v>300</v>
      </c>
      <c r="G234" s="32"/>
      <c r="H234" s="28">
        <f>H235</f>
        <v>397.82</v>
      </c>
    </row>
    <row r="235" spans="1:8" ht="12.75" hidden="1">
      <c r="A235" s="9"/>
      <c r="B235" s="38" t="s">
        <v>105</v>
      </c>
      <c r="C235" s="32">
        <v>966</v>
      </c>
      <c r="D235" s="9">
        <v>1003</v>
      </c>
      <c r="E235" s="9" t="s">
        <v>195</v>
      </c>
      <c r="F235" s="32">
        <v>310</v>
      </c>
      <c r="G235" s="32"/>
      <c r="H235" s="28">
        <f>H236</f>
        <v>397.82</v>
      </c>
    </row>
    <row r="236" spans="1:8" ht="12.75" hidden="1">
      <c r="A236" s="9"/>
      <c r="B236" s="121" t="s">
        <v>206</v>
      </c>
      <c r="C236" s="32">
        <v>966</v>
      </c>
      <c r="D236" s="9">
        <v>1003</v>
      </c>
      <c r="E236" s="9" t="s">
        <v>195</v>
      </c>
      <c r="F236" s="32">
        <v>312</v>
      </c>
      <c r="G236" s="32"/>
      <c r="H236" s="28">
        <f>H237</f>
        <v>397.82</v>
      </c>
    </row>
    <row r="237" spans="1:8" ht="23.25" hidden="1" thickBot="1">
      <c r="A237" s="9"/>
      <c r="B237" s="38" t="s">
        <v>402</v>
      </c>
      <c r="C237" s="32">
        <v>966</v>
      </c>
      <c r="D237" s="9">
        <v>1003</v>
      </c>
      <c r="E237" s="9" t="s">
        <v>195</v>
      </c>
      <c r="F237" s="32">
        <v>312</v>
      </c>
      <c r="G237" s="32">
        <v>263</v>
      </c>
      <c r="H237" s="28">
        <f>405.32-7.5</f>
        <v>397.82</v>
      </c>
    </row>
    <row r="238" spans="1:8" ht="13.5" thickBot="1">
      <c r="A238" s="78" t="s">
        <v>158</v>
      </c>
      <c r="B238" s="79" t="s">
        <v>68</v>
      </c>
      <c r="C238" s="80">
        <v>966</v>
      </c>
      <c r="D238" s="81">
        <v>1004</v>
      </c>
      <c r="E238" s="81"/>
      <c r="F238" s="80"/>
      <c r="G238" s="80"/>
      <c r="H238" s="82">
        <f>H239+H243</f>
        <v>9619.5</v>
      </c>
    </row>
    <row r="239" spans="1:8" ht="45.75" thickBot="1">
      <c r="A239" s="44" t="s">
        <v>159</v>
      </c>
      <c r="B239" s="45" t="s">
        <v>130</v>
      </c>
      <c r="C239" s="46">
        <v>966</v>
      </c>
      <c r="D239" s="47">
        <v>1004</v>
      </c>
      <c r="E239" s="47" t="s">
        <v>405</v>
      </c>
      <c r="F239" s="46"/>
      <c r="G239" s="46"/>
      <c r="H239" s="71">
        <f>H240</f>
        <v>6611.2</v>
      </c>
    </row>
    <row r="240" spans="1:8" ht="13.5" thickBot="1">
      <c r="A240" s="9" t="s">
        <v>160</v>
      </c>
      <c r="B240" s="10" t="s">
        <v>103</v>
      </c>
      <c r="C240" s="32">
        <v>966</v>
      </c>
      <c r="D240" s="9">
        <v>1004</v>
      </c>
      <c r="E240" s="9" t="s">
        <v>405</v>
      </c>
      <c r="F240" s="32">
        <v>300</v>
      </c>
      <c r="G240" s="32"/>
      <c r="H240" s="28">
        <f>H241</f>
        <v>6611.2</v>
      </c>
    </row>
    <row r="241" spans="1:8" ht="12.75" hidden="1">
      <c r="A241" s="9"/>
      <c r="B241" s="38" t="s">
        <v>105</v>
      </c>
      <c r="C241" s="32">
        <v>966</v>
      </c>
      <c r="D241" s="9">
        <v>1004</v>
      </c>
      <c r="E241" s="9" t="s">
        <v>405</v>
      </c>
      <c r="F241" s="32">
        <v>310</v>
      </c>
      <c r="G241" s="32"/>
      <c r="H241" s="28">
        <f>H242</f>
        <v>6611.2</v>
      </c>
    </row>
    <row r="242" spans="1:8" ht="23.25" hidden="1" thickBot="1">
      <c r="A242" s="9"/>
      <c r="B242" s="38" t="s">
        <v>205</v>
      </c>
      <c r="C242" s="32">
        <v>966</v>
      </c>
      <c r="D242" s="9">
        <v>1004</v>
      </c>
      <c r="E242" s="9" t="s">
        <v>405</v>
      </c>
      <c r="F242" s="32">
        <v>313</v>
      </c>
      <c r="G242" s="32">
        <v>262</v>
      </c>
      <c r="H242" s="28">
        <f>5915.9+695.3</f>
        <v>6611.2</v>
      </c>
    </row>
    <row r="243" spans="1:8" ht="45.75" thickBot="1">
      <c r="A243" s="44" t="s">
        <v>161</v>
      </c>
      <c r="B243" s="45" t="s">
        <v>129</v>
      </c>
      <c r="C243" s="46">
        <v>966</v>
      </c>
      <c r="D243" s="47">
        <v>1004</v>
      </c>
      <c r="E243" s="47" t="s">
        <v>406</v>
      </c>
      <c r="F243" s="46"/>
      <c r="G243" s="46"/>
      <c r="H243" s="71">
        <f>H245</f>
        <v>3008.2999999999997</v>
      </c>
    </row>
    <row r="244" spans="1:8" ht="13.5" thickBot="1">
      <c r="A244" s="9" t="s">
        <v>162</v>
      </c>
      <c r="B244" s="10" t="s">
        <v>103</v>
      </c>
      <c r="C244" s="32">
        <v>966</v>
      </c>
      <c r="D244" s="9">
        <v>1004</v>
      </c>
      <c r="E244" s="9" t="s">
        <v>406</v>
      </c>
      <c r="F244" s="32">
        <v>300</v>
      </c>
      <c r="G244" s="32"/>
      <c r="H244" s="28">
        <f>H245</f>
        <v>3008.2999999999997</v>
      </c>
    </row>
    <row r="245" spans="1:8" ht="13.5" customHeight="1" hidden="1">
      <c r="A245" s="9"/>
      <c r="B245" s="121" t="s">
        <v>113</v>
      </c>
      <c r="C245" s="32">
        <v>966</v>
      </c>
      <c r="D245" s="9">
        <v>1004</v>
      </c>
      <c r="E245" s="9" t="s">
        <v>406</v>
      </c>
      <c r="F245" s="32">
        <v>323</v>
      </c>
      <c r="G245" s="32"/>
      <c r="H245" s="28">
        <f>H246</f>
        <v>3008.2999999999997</v>
      </c>
    </row>
    <row r="246" spans="1:8" ht="23.25" hidden="1" thickBot="1">
      <c r="A246" s="9"/>
      <c r="B246" s="36" t="s">
        <v>205</v>
      </c>
      <c r="C246" s="32">
        <v>966</v>
      </c>
      <c r="D246" s="9">
        <v>1004</v>
      </c>
      <c r="E246" s="9" t="s">
        <v>406</v>
      </c>
      <c r="F246" s="32">
        <v>323</v>
      </c>
      <c r="G246" s="32">
        <v>226</v>
      </c>
      <c r="H246" s="28">
        <f>3333.7-325.4</f>
        <v>3008.2999999999997</v>
      </c>
    </row>
    <row r="247" spans="1:8" ht="12.75">
      <c r="A247" s="110" t="s">
        <v>163</v>
      </c>
      <c r="B247" s="111" t="s">
        <v>69</v>
      </c>
      <c r="C247" s="112">
        <v>966</v>
      </c>
      <c r="D247" s="113">
        <v>1100</v>
      </c>
      <c r="E247" s="113"/>
      <c r="F247" s="112"/>
      <c r="G247" s="112"/>
      <c r="H247" s="114">
        <f>H248</f>
        <v>200</v>
      </c>
    </row>
    <row r="248" spans="1:8" ht="12.75">
      <c r="A248" s="115" t="s">
        <v>65</v>
      </c>
      <c r="B248" s="116" t="s">
        <v>71</v>
      </c>
      <c r="C248" s="117">
        <v>966</v>
      </c>
      <c r="D248" s="115">
        <v>1102</v>
      </c>
      <c r="E248" s="115"/>
      <c r="F248" s="117"/>
      <c r="G248" s="117"/>
      <c r="H248" s="118">
        <f>H249</f>
        <v>200</v>
      </c>
    </row>
    <row r="249" spans="1:8" ht="90">
      <c r="A249" s="102" t="s">
        <v>67</v>
      </c>
      <c r="B249" s="103" t="s">
        <v>131</v>
      </c>
      <c r="C249" s="104">
        <v>966</v>
      </c>
      <c r="D249" s="102">
        <v>1102</v>
      </c>
      <c r="E249" s="102" t="s">
        <v>408</v>
      </c>
      <c r="F249" s="104"/>
      <c r="G249" s="104"/>
      <c r="H249" s="105">
        <f>H250</f>
        <v>200</v>
      </c>
    </row>
    <row r="250" spans="1:8" ht="22.5">
      <c r="A250" s="18" t="s">
        <v>164</v>
      </c>
      <c r="B250" s="38" t="s">
        <v>26</v>
      </c>
      <c r="C250" s="26">
        <v>966</v>
      </c>
      <c r="D250" s="18">
        <v>1102</v>
      </c>
      <c r="E250" s="1" t="s">
        <v>408</v>
      </c>
      <c r="F250" s="26">
        <v>200</v>
      </c>
      <c r="G250" s="26"/>
      <c r="H250" s="29">
        <f>H251</f>
        <v>200</v>
      </c>
    </row>
    <row r="251" spans="1:8" ht="22.5" hidden="1">
      <c r="A251" s="18"/>
      <c r="B251" s="5" t="s">
        <v>111</v>
      </c>
      <c r="C251" s="26">
        <v>966</v>
      </c>
      <c r="D251" s="18">
        <v>1102</v>
      </c>
      <c r="E251" s="1" t="s">
        <v>408</v>
      </c>
      <c r="F251" s="26">
        <v>240</v>
      </c>
      <c r="G251" s="26"/>
      <c r="H251" s="29">
        <f>H252</f>
        <v>200</v>
      </c>
    </row>
    <row r="252" spans="1:8" ht="22.5" hidden="1">
      <c r="A252" s="18"/>
      <c r="B252" s="36" t="s">
        <v>204</v>
      </c>
      <c r="C252" s="26">
        <v>966</v>
      </c>
      <c r="D252" s="18">
        <v>1102</v>
      </c>
      <c r="E252" s="1" t="s">
        <v>408</v>
      </c>
      <c r="F252" s="26">
        <v>244</v>
      </c>
      <c r="G252" s="26"/>
      <c r="H252" s="29">
        <v>200</v>
      </c>
    </row>
    <row r="253" spans="1:8" ht="12.75" hidden="1">
      <c r="A253" s="18"/>
      <c r="B253" s="5" t="s">
        <v>213</v>
      </c>
      <c r="C253" s="26">
        <v>966</v>
      </c>
      <c r="D253" s="18">
        <v>1102</v>
      </c>
      <c r="E253" s="1" t="s">
        <v>408</v>
      </c>
      <c r="F253" s="26">
        <v>244</v>
      </c>
      <c r="G253" s="26">
        <v>226</v>
      </c>
      <c r="H253" s="29">
        <v>200</v>
      </c>
    </row>
    <row r="254" spans="1:8" ht="12.75">
      <c r="A254" s="106" t="s">
        <v>165</v>
      </c>
      <c r="B254" s="107" t="s">
        <v>74</v>
      </c>
      <c r="C254" s="108">
        <v>966</v>
      </c>
      <c r="D254" s="106">
        <v>1200</v>
      </c>
      <c r="E254" s="106"/>
      <c r="F254" s="108"/>
      <c r="G254" s="108"/>
      <c r="H254" s="109">
        <f>H255</f>
        <v>2510</v>
      </c>
    </row>
    <row r="255" spans="1:8" ht="12.75">
      <c r="A255" s="115" t="s">
        <v>70</v>
      </c>
      <c r="B255" s="116" t="s">
        <v>75</v>
      </c>
      <c r="C255" s="117">
        <v>966</v>
      </c>
      <c r="D255" s="115">
        <v>1202</v>
      </c>
      <c r="E255" s="115"/>
      <c r="F255" s="117"/>
      <c r="G255" s="117"/>
      <c r="H255" s="118">
        <f>H256</f>
        <v>2510</v>
      </c>
    </row>
    <row r="256" spans="1:8" ht="112.5">
      <c r="A256" s="102" t="s">
        <v>72</v>
      </c>
      <c r="B256" s="103" t="s">
        <v>115</v>
      </c>
      <c r="C256" s="104">
        <v>966</v>
      </c>
      <c r="D256" s="102">
        <v>1202</v>
      </c>
      <c r="E256" s="102" t="s">
        <v>196</v>
      </c>
      <c r="F256" s="104"/>
      <c r="G256" s="104"/>
      <c r="H256" s="105">
        <f>H257</f>
        <v>2510</v>
      </c>
    </row>
    <row r="257" spans="1:9" ht="22.5">
      <c r="A257" s="18" t="s">
        <v>73</v>
      </c>
      <c r="B257" s="38" t="s">
        <v>26</v>
      </c>
      <c r="C257" s="26">
        <v>966</v>
      </c>
      <c r="D257" s="18">
        <v>1202</v>
      </c>
      <c r="E257" s="1" t="s">
        <v>196</v>
      </c>
      <c r="F257" s="26">
        <v>200</v>
      </c>
      <c r="G257" s="26"/>
      <c r="H257" s="29">
        <f>3000-490</f>
        <v>2510</v>
      </c>
      <c r="I257" t="s">
        <v>413</v>
      </c>
    </row>
    <row r="258" spans="1:8" ht="22.5" hidden="1">
      <c r="A258" s="18"/>
      <c r="B258" s="5" t="s">
        <v>111</v>
      </c>
      <c r="C258" s="26">
        <v>966</v>
      </c>
      <c r="D258" s="18">
        <v>1202</v>
      </c>
      <c r="E258" s="1" t="s">
        <v>196</v>
      </c>
      <c r="F258" s="26">
        <v>240</v>
      </c>
      <c r="G258" s="26"/>
      <c r="H258" s="29">
        <f>H259</f>
        <v>3000</v>
      </c>
    </row>
    <row r="259" spans="1:8" ht="22.5" hidden="1">
      <c r="A259" s="18"/>
      <c r="B259" s="36" t="s">
        <v>204</v>
      </c>
      <c r="C259" s="26">
        <v>966</v>
      </c>
      <c r="D259" s="18">
        <v>1202</v>
      </c>
      <c r="E259" s="1" t="s">
        <v>196</v>
      </c>
      <c r="F259" s="26">
        <v>244</v>
      </c>
      <c r="G259" s="26"/>
      <c r="H259" s="29">
        <v>3000</v>
      </c>
    </row>
    <row r="260" spans="1:8" ht="12.75" hidden="1">
      <c r="A260" s="18"/>
      <c r="B260" s="5" t="s">
        <v>213</v>
      </c>
      <c r="C260" s="26">
        <v>966</v>
      </c>
      <c r="D260" s="18">
        <v>1202</v>
      </c>
      <c r="E260" s="1" t="s">
        <v>196</v>
      </c>
      <c r="F260" s="26">
        <v>244</v>
      </c>
      <c r="G260" s="26">
        <v>226</v>
      </c>
      <c r="H260" s="29">
        <v>3000</v>
      </c>
    </row>
    <row r="261" spans="1:8" ht="12.75">
      <c r="A261" s="33"/>
      <c r="B261" s="34" t="s">
        <v>76</v>
      </c>
      <c r="C261" s="35"/>
      <c r="D261" s="35"/>
      <c r="E261" s="69"/>
      <c r="F261" s="35"/>
      <c r="G261" s="35"/>
      <c r="H261" s="43">
        <f>H48+H10</f>
        <v>117926.32</v>
      </c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4"/>
  <sheetViews>
    <sheetView tabSelected="1" view="pageBreakPreview" zoomScaleNormal="115" zoomScaleSheetLayoutView="100" zoomScalePageLayoutView="0" workbookViewId="0" topLeftCell="A252">
      <selection activeCell="L10" sqref="L10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70" customWidth="1"/>
    <col min="6" max="6" width="6.125" style="11" customWidth="1"/>
    <col min="7" max="7" width="7.375" style="11" hidden="1" customWidth="1"/>
    <col min="8" max="8" width="21.375" style="39" customWidth="1"/>
    <col min="9" max="9" width="0" style="232" hidden="1" customWidth="1"/>
    <col min="10" max="10" width="11.00390625" style="0" customWidth="1"/>
  </cols>
  <sheetData>
    <row r="1" spans="1:8" ht="15">
      <c r="A1" s="154"/>
      <c r="B1" s="154"/>
      <c r="C1" s="154"/>
      <c r="E1"/>
      <c r="F1"/>
      <c r="G1"/>
      <c r="H1" s="145" t="s">
        <v>203</v>
      </c>
    </row>
    <row r="2" spans="1:8" ht="15">
      <c r="A2" s="154"/>
      <c r="B2" s="154"/>
      <c r="C2" s="154"/>
      <c r="E2"/>
      <c r="F2"/>
      <c r="G2"/>
      <c r="H2" s="145" t="s">
        <v>384</v>
      </c>
    </row>
    <row r="3" spans="1:8" ht="15">
      <c r="A3" s="223"/>
      <c r="B3" s="223"/>
      <c r="C3" s="154"/>
      <c r="E3"/>
      <c r="F3"/>
      <c r="G3"/>
      <c r="H3" s="145" t="s">
        <v>385</v>
      </c>
    </row>
    <row r="4" spans="1:8" ht="15">
      <c r="A4" s="223"/>
      <c r="B4" s="228"/>
      <c r="C4" s="154"/>
      <c r="E4"/>
      <c r="F4"/>
      <c r="G4"/>
      <c r="H4" s="145" t="s">
        <v>202</v>
      </c>
    </row>
    <row r="5" spans="1:8" ht="15">
      <c r="A5" s="223"/>
      <c r="B5" s="229"/>
      <c r="C5" s="154"/>
      <c r="E5"/>
      <c r="F5"/>
      <c r="G5"/>
      <c r="H5" s="146" t="s">
        <v>417</v>
      </c>
    </row>
    <row r="6" spans="1:8" ht="15">
      <c r="A6" s="223"/>
      <c r="B6" s="224"/>
      <c r="D6" s="220" t="s">
        <v>397</v>
      </c>
      <c r="E6"/>
      <c r="F6"/>
      <c r="G6"/>
      <c r="H6" s="146"/>
    </row>
    <row r="7" spans="1:12" s="130" customFormat="1" ht="12.75" customHeight="1">
      <c r="A7" s="225"/>
      <c r="B7" s="226"/>
      <c r="D7" s="220" t="s">
        <v>386</v>
      </c>
      <c r="E7" s="218"/>
      <c r="F7" s="218"/>
      <c r="G7" s="218"/>
      <c r="H7" s="218"/>
      <c r="I7" s="232"/>
      <c r="J7"/>
      <c r="K7"/>
      <c r="L7"/>
    </row>
    <row r="8" spans="1:12" s="130" customFormat="1" ht="12.75">
      <c r="A8" s="227"/>
      <c r="B8" s="226"/>
      <c r="D8" s="220" t="s">
        <v>399</v>
      </c>
      <c r="E8" s="218"/>
      <c r="F8" s="218"/>
      <c r="G8" s="218"/>
      <c r="H8" s="218"/>
      <c r="I8" s="232"/>
      <c r="J8"/>
      <c r="K8"/>
      <c r="L8"/>
    </row>
    <row r="9" spans="1:12" s="130" customFormat="1" ht="12.75">
      <c r="A9" s="14"/>
      <c r="B9" s="226"/>
      <c r="D9" s="219" t="s">
        <v>398</v>
      </c>
      <c r="E9" s="63"/>
      <c r="F9" s="12"/>
      <c r="G9" s="12"/>
      <c r="H9" s="40"/>
      <c r="I9" s="232"/>
      <c r="J9"/>
      <c r="K9"/>
      <c r="L9"/>
    </row>
    <row r="10" spans="1:12" s="130" customFormat="1" ht="12.75">
      <c r="A10" s="14"/>
      <c r="D10" s="219" t="s">
        <v>400</v>
      </c>
      <c r="E10" s="63"/>
      <c r="F10" s="12"/>
      <c r="G10" s="12"/>
      <c r="H10" s="40"/>
      <c r="I10" s="232"/>
      <c r="J10"/>
      <c r="K10"/>
      <c r="L10"/>
    </row>
    <row r="11" spans="1:12" s="130" customFormat="1" ht="42" customHeight="1">
      <c r="A11" s="15" t="s">
        <v>77</v>
      </c>
      <c r="B11" s="3" t="s">
        <v>78</v>
      </c>
      <c r="C11" s="23" t="s">
        <v>79</v>
      </c>
      <c r="D11" s="15" t="s">
        <v>224</v>
      </c>
      <c r="E11" s="64" t="s">
        <v>80</v>
      </c>
      <c r="F11" s="23" t="s">
        <v>225</v>
      </c>
      <c r="G11" s="23" t="s">
        <v>227</v>
      </c>
      <c r="H11" s="41" t="s">
        <v>226</v>
      </c>
      <c r="I11" s="232"/>
      <c r="J11"/>
      <c r="K11"/>
      <c r="L11"/>
    </row>
    <row r="12" spans="1:12" s="130" customFormat="1" ht="13.5" thickBot="1">
      <c r="A12" s="16" t="s">
        <v>1</v>
      </c>
      <c r="B12" s="20" t="s">
        <v>2</v>
      </c>
      <c r="C12" s="24">
        <v>928</v>
      </c>
      <c r="D12" s="16" t="s">
        <v>82</v>
      </c>
      <c r="E12" s="65"/>
      <c r="F12" s="24"/>
      <c r="G12" s="24"/>
      <c r="H12" s="42">
        <f>H13+H21</f>
        <v>3515.1000000000004</v>
      </c>
      <c r="I12" s="232"/>
      <c r="J12"/>
      <c r="K12"/>
      <c r="L12"/>
    </row>
    <row r="13" spans="1:12" s="130" customFormat="1" ht="41.25" customHeight="1" thickBot="1">
      <c r="A13" s="89" t="s">
        <v>3</v>
      </c>
      <c r="B13" s="90" t="s">
        <v>4</v>
      </c>
      <c r="C13" s="91">
        <v>928</v>
      </c>
      <c r="D13" s="92" t="s">
        <v>81</v>
      </c>
      <c r="E13" s="92"/>
      <c r="F13" s="91"/>
      <c r="G13" s="91"/>
      <c r="H13" s="93">
        <f>H14</f>
        <v>1203.1</v>
      </c>
      <c r="I13" s="232"/>
      <c r="J13"/>
      <c r="K13"/>
      <c r="L13"/>
    </row>
    <row r="14" spans="1:12" s="130" customFormat="1" ht="13.5" thickBot="1">
      <c r="A14" s="44" t="s">
        <v>5</v>
      </c>
      <c r="B14" s="95" t="s">
        <v>6</v>
      </c>
      <c r="C14" s="46">
        <v>928</v>
      </c>
      <c r="D14" s="47" t="s">
        <v>81</v>
      </c>
      <c r="E14" s="47" t="s">
        <v>172</v>
      </c>
      <c r="F14" s="46"/>
      <c r="G14" s="46"/>
      <c r="H14" s="71">
        <f>H15</f>
        <v>1203.1</v>
      </c>
      <c r="I14" s="232"/>
      <c r="J14"/>
      <c r="K14"/>
      <c r="L14"/>
    </row>
    <row r="15" spans="1:12" s="130" customFormat="1" ht="48" customHeight="1">
      <c r="A15" s="17" t="s">
        <v>109</v>
      </c>
      <c r="B15" s="21" t="s">
        <v>108</v>
      </c>
      <c r="C15" s="25">
        <v>928</v>
      </c>
      <c r="D15" s="17" t="s">
        <v>81</v>
      </c>
      <c r="E15" s="62" t="s">
        <v>172</v>
      </c>
      <c r="F15" s="25">
        <v>100</v>
      </c>
      <c r="G15" s="25" t="s">
        <v>84</v>
      </c>
      <c r="H15" s="28">
        <f>H16</f>
        <v>1203.1</v>
      </c>
      <c r="I15" s="232"/>
      <c r="J15"/>
      <c r="K15"/>
      <c r="L15"/>
    </row>
    <row r="16" spans="1:12" s="130" customFormat="1" ht="22.5">
      <c r="A16" s="17"/>
      <c r="B16" s="22" t="s">
        <v>7</v>
      </c>
      <c r="C16" s="25">
        <v>928</v>
      </c>
      <c r="D16" s="17" t="s">
        <v>81</v>
      </c>
      <c r="E16" s="1" t="s">
        <v>172</v>
      </c>
      <c r="F16" s="25">
        <v>120</v>
      </c>
      <c r="G16" s="25"/>
      <c r="H16" s="28">
        <f>H17+H19</f>
        <v>1203.1</v>
      </c>
      <c r="I16" s="232"/>
      <c r="J16"/>
      <c r="K16"/>
      <c r="L16"/>
    </row>
    <row r="17" spans="1:12" s="130" customFormat="1" ht="22.5">
      <c r="A17" s="17"/>
      <c r="B17" s="22" t="s">
        <v>215</v>
      </c>
      <c r="C17" s="25">
        <v>928</v>
      </c>
      <c r="D17" s="17" t="s">
        <v>81</v>
      </c>
      <c r="E17" s="1" t="s">
        <v>172</v>
      </c>
      <c r="F17" s="25">
        <v>121</v>
      </c>
      <c r="G17" s="25"/>
      <c r="H17" s="28">
        <f>H18</f>
        <v>942.5</v>
      </c>
      <c r="I17" s="232"/>
      <c r="J17"/>
      <c r="K17"/>
      <c r="L17"/>
    </row>
    <row r="18" spans="1:12" s="130" customFormat="1" ht="12.75" hidden="1">
      <c r="A18" s="17"/>
      <c r="B18" s="22" t="s">
        <v>211</v>
      </c>
      <c r="C18" s="25">
        <v>928</v>
      </c>
      <c r="D18" s="17" t="s">
        <v>81</v>
      </c>
      <c r="E18" s="1" t="s">
        <v>172</v>
      </c>
      <c r="F18" s="25">
        <v>121</v>
      </c>
      <c r="G18" s="25">
        <v>211</v>
      </c>
      <c r="H18" s="28">
        <v>942.5</v>
      </c>
      <c r="I18" s="232"/>
      <c r="J18"/>
      <c r="K18"/>
      <c r="L18"/>
    </row>
    <row r="19" spans="1:12" s="130" customFormat="1" ht="34.5" thickBot="1">
      <c r="A19" s="17"/>
      <c r="B19" s="22" t="s">
        <v>214</v>
      </c>
      <c r="C19" s="25">
        <v>928</v>
      </c>
      <c r="D19" s="17" t="s">
        <v>81</v>
      </c>
      <c r="E19" s="1" t="s">
        <v>172</v>
      </c>
      <c r="F19" s="25">
        <v>129</v>
      </c>
      <c r="G19" s="25"/>
      <c r="H19" s="28">
        <f>H20</f>
        <v>260.6</v>
      </c>
      <c r="I19" s="232"/>
      <c r="J19"/>
      <c r="K19"/>
      <c r="L19"/>
    </row>
    <row r="20" spans="1:8" ht="13.5" hidden="1" thickBot="1">
      <c r="A20" s="17"/>
      <c r="B20" s="22" t="s">
        <v>212</v>
      </c>
      <c r="C20" s="25">
        <v>928</v>
      </c>
      <c r="D20" s="17" t="s">
        <v>81</v>
      </c>
      <c r="E20" s="120" t="s">
        <v>172</v>
      </c>
      <c r="F20" s="25">
        <v>129</v>
      </c>
      <c r="G20" s="25">
        <v>213</v>
      </c>
      <c r="H20" s="28">
        <v>260.6</v>
      </c>
    </row>
    <row r="21" spans="1:8" ht="45.75" thickBot="1">
      <c r="A21" s="89" t="s">
        <v>8</v>
      </c>
      <c r="B21" s="94" t="s">
        <v>9</v>
      </c>
      <c r="C21" s="91">
        <v>928</v>
      </c>
      <c r="D21" s="92" t="s">
        <v>83</v>
      </c>
      <c r="E21" s="92"/>
      <c r="F21" s="91"/>
      <c r="G21" s="91"/>
      <c r="H21" s="93">
        <f>H22+H27+H44</f>
        <v>2312.0000000000005</v>
      </c>
    </row>
    <row r="22" spans="1:8" ht="23.25" thickBot="1">
      <c r="A22" s="44" t="s">
        <v>106</v>
      </c>
      <c r="B22" s="45" t="s">
        <v>11</v>
      </c>
      <c r="C22" s="46">
        <v>928</v>
      </c>
      <c r="D22" s="47" t="s">
        <v>83</v>
      </c>
      <c r="E22" s="47" t="s">
        <v>173</v>
      </c>
      <c r="F22" s="46"/>
      <c r="G22" s="46"/>
      <c r="H22" s="71">
        <f>H23</f>
        <v>280.8</v>
      </c>
    </row>
    <row r="23" spans="1:8" ht="45" customHeight="1">
      <c r="A23" s="17" t="s">
        <v>110</v>
      </c>
      <c r="B23" s="4" t="s">
        <v>108</v>
      </c>
      <c r="C23" s="25">
        <v>928</v>
      </c>
      <c r="D23" s="17" t="s">
        <v>83</v>
      </c>
      <c r="E23" s="62" t="s">
        <v>173</v>
      </c>
      <c r="F23" s="25">
        <v>100</v>
      </c>
      <c r="G23" s="25"/>
      <c r="H23" s="28">
        <f>H24</f>
        <v>280.8</v>
      </c>
    </row>
    <row r="24" spans="1:8" ht="22.5">
      <c r="A24" s="17"/>
      <c r="B24" s="22" t="s">
        <v>7</v>
      </c>
      <c r="C24" s="25">
        <v>928</v>
      </c>
      <c r="D24" s="17" t="s">
        <v>83</v>
      </c>
      <c r="E24" s="9" t="s">
        <v>173</v>
      </c>
      <c r="F24" s="25">
        <v>120</v>
      </c>
      <c r="G24" s="25"/>
      <c r="H24" s="28">
        <f>H25</f>
        <v>280.8</v>
      </c>
    </row>
    <row r="25" spans="1:10" ht="45.75" customHeight="1" thickBot="1">
      <c r="A25" s="17"/>
      <c r="B25" s="22" t="s">
        <v>401</v>
      </c>
      <c r="C25" s="25">
        <v>928</v>
      </c>
      <c r="D25" s="17" t="s">
        <v>83</v>
      </c>
      <c r="E25" s="1" t="s">
        <v>173</v>
      </c>
      <c r="F25" s="25">
        <v>123</v>
      </c>
      <c r="G25" s="25"/>
      <c r="H25" s="28">
        <f>H26</f>
        <v>280.8</v>
      </c>
      <c r="J25">
        <v>2</v>
      </c>
    </row>
    <row r="26" spans="1:8" ht="13.5" customHeight="1" hidden="1" thickBot="1">
      <c r="A26" s="17"/>
      <c r="B26" s="22" t="s">
        <v>213</v>
      </c>
      <c r="C26" s="25">
        <v>928</v>
      </c>
      <c r="D26" s="17" t="s">
        <v>83</v>
      </c>
      <c r="E26" s="120" t="s">
        <v>173</v>
      </c>
      <c r="F26" s="25">
        <v>123</v>
      </c>
      <c r="G26" s="25">
        <v>226</v>
      </c>
      <c r="H26" s="28">
        <v>280.8</v>
      </c>
    </row>
    <row r="27" spans="1:8" ht="23.25" thickBot="1">
      <c r="A27" s="44" t="s">
        <v>10</v>
      </c>
      <c r="B27" s="45" t="s">
        <v>13</v>
      </c>
      <c r="C27" s="46">
        <v>928</v>
      </c>
      <c r="D27" s="47" t="s">
        <v>83</v>
      </c>
      <c r="E27" s="47" t="s">
        <v>175</v>
      </c>
      <c r="F27" s="46"/>
      <c r="G27" s="46"/>
      <c r="H27" s="71">
        <f>H28+H34</f>
        <v>1956.4</v>
      </c>
    </row>
    <row r="28" spans="1:8" ht="51" customHeight="1">
      <c r="A28" s="17" t="s">
        <v>12</v>
      </c>
      <c r="B28" s="4" t="s">
        <v>108</v>
      </c>
      <c r="C28" s="25">
        <v>928</v>
      </c>
      <c r="D28" s="17" t="s">
        <v>83</v>
      </c>
      <c r="E28" s="62" t="s">
        <v>175</v>
      </c>
      <c r="F28" s="25">
        <v>100</v>
      </c>
      <c r="G28" s="25"/>
      <c r="H28" s="28">
        <f>H29</f>
        <v>1423.5</v>
      </c>
    </row>
    <row r="29" spans="1:8" ht="22.5">
      <c r="A29" s="17"/>
      <c r="B29" s="22" t="s">
        <v>7</v>
      </c>
      <c r="C29" s="25">
        <v>928</v>
      </c>
      <c r="D29" s="17" t="s">
        <v>83</v>
      </c>
      <c r="E29" s="1" t="s">
        <v>175</v>
      </c>
      <c r="F29" s="25">
        <v>120</v>
      </c>
      <c r="G29" s="25"/>
      <c r="H29" s="28">
        <f>H30+H32</f>
        <v>1423.5</v>
      </c>
    </row>
    <row r="30" spans="1:8" ht="22.5">
      <c r="A30" s="17"/>
      <c r="B30" s="22" t="s">
        <v>215</v>
      </c>
      <c r="C30" s="25">
        <v>928</v>
      </c>
      <c r="D30" s="17" t="s">
        <v>83</v>
      </c>
      <c r="E30" s="1" t="s">
        <v>175</v>
      </c>
      <c r="F30" s="25">
        <v>121</v>
      </c>
      <c r="G30" s="25"/>
      <c r="H30" s="28">
        <f>H31</f>
        <v>1093.3</v>
      </c>
    </row>
    <row r="31" spans="1:8" ht="12.75" hidden="1">
      <c r="A31" s="17"/>
      <c r="B31" s="22" t="s">
        <v>211</v>
      </c>
      <c r="C31" s="25">
        <v>928</v>
      </c>
      <c r="D31" s="17" t="s">
        <v>83</v>
      </c>
      <c r="E31" s="1" t="s">
        <v>175</v>
      </c>
      <c r="F31" s="25">
        <v>129</v>
      </c>
      <c r="G31" s="25">
        <v>211</v>
      </c>
      <c r="H31" s="28">
        <v>1093.3</v>
      </c>
    </row>
    <row r="32" spans="1:8" ht="33.75">
      <c r="A32" s="17"/>
      <c r="B32" s="22" t="s">
        <v>214</v>
      </c>
      <c r="C32" s="25">
        <v>928</v>
      </c>
      <c r="D32" s="17" t="s">
        <v>83</v>
      </c>
      <c r="E32" s="1" t="s">
        <v>175</v>
      </c>
      <c r="F32" s="25">
        <v>129</v>
      </c>
      <c r="G32" s="25"/>
      <c r="H32" s="28">
        <f>H33</f>
        <v>330.2</v>
      </c>
    </row>
    <row r="33" spans="1:8" ht="12.75" hidden="1">
      <c r="A33" s="17"/>
      <c r="B33" s="22" t="s">
        <v>212</v>
      </c>
      <c r="C33" s="25">
        <v>928</v>
      </c>
      <c r="D33" s="17" t="s">
        <v>83</v>
      </c>
      <c r="E33" s="1" t="s">
        <v>175</v>
      </c>
      <c r="F33" s="25">
        <v>129</v>
      </c>
      <c r="G33" s="25">
        <v>213</v>
      </c>
      <c r="H33" s="28">
        <v>330.2</v>
      </c>
    </row>
    <row r="34" spans="1:8" ht="30" customHeight="1">
      <c r="A34" s="18" t="s">
        <v>209</v>
      </c>
      <c r="B34" s="36" t="s">
        <v>26</v>
      </c>
      <c r="C34" s="26">
        <v>928</v>
      </c>
      <c r="D34" s="18" t="s">
        <v>83</v>
      </c>
      <c r="E34" s="9" t="s">
        <v>175</v>
      </c>
      <c r="F34" s="26">
        <v>200</v>
      </c>
      <c r="G34" s="26"/>
      <c r="H34" s="29">
        <f>H35</f>
        <v>532.9</v>
      </c>
    </row>
    <row r="35" spans="1:8" ht="30" customHeight="1">
      <c r="A35" s="18"/>
      <c r="B35" s="5" t="s">
        <v>111</v>
      </c>
      <c r="C35" s="26">
        <v>928</v>
      </c>
      <c r="D35" s="18" t="s">
        <v>83</v>
      </c>
      <c r="E35" s="1" t="s">
        <v>175</v>
      </c>
      <c r="F35" s="26">
        <v>240</v>
      </c>
      <c r="G35" s="26"/>
      <c r="H35" s="29">
        <f>H36+H38</f>
        <v>532.9</v>
      </c>
    </row>
    <row r="36" spans="1:12" s="130" customFormat="1" ht="30" customHeight="1">
      <c r="A36" s="18"/>
      <c r="B36" s="7" t="s">
        <v>207</v>
      </c>
      <c r="C36" s="26">
        <v>928</v>
      </c>
      <c r="D36" s="18" t="s">
        <v>83</v>
      </c>
      <c r="E36" s="1" t="s">
        <v>175</v>
      </c>
      <c r="F36" s="26">
        <v>242</v>
      </c>
      <c r="G36" s="26"/>
      <c r="H36" s="29">
        <f>H37</f>
        <v>34</v>
      </c>
      <c r="I36" s="232"/>
      <c r="J36"/>
      <c r="K36"/>
      <c r="L36"/>
    </row>
    <row r="37" spans="1:12" s="130" customFormat="1" ht="12.75" customHeight="1" hidden="1">
      <c r="A37" s="18"/>
      <c r="B37" s="7" t="s">
        <v>216</v>
      </c>
      <c r="C37" s="26">
        <v>928</v>
      </c>
      <c r="D37" s="18" t="s">
        <v>83</v>
      </c>
      <c r="E37" s="1" t="s">
        <v>175</v>
      </c>
      <c r="F37" s="26">
        <v>242</v>
      </c>
      <c r="G37" s="26">
        <v>221</v>
      </c>
      <c r="H37" s="29">
        <f>200-166</f>
        <v>34</v>
      </c>
      <c r="I37" s="232">
        <v>-166</v>
      </c>
      <c r="J37"/>
      <c r="K37"/>
      <c r="L37"/>
    </row>
    <row r="38" spans="1:12" s="130" customFormat="1" ht="30" customHeight="1">
      <c r="A38" s="18"/>
      <c r="B38" s="125" t="s">
        <v>204</v>
      </c>
      <c r="C38" s="26">
        <v>928</v>
      </c>
      <c r="D38" s="18" t="s">
        <v>83</v>
      </c>
      <c r="E38" s="67" t="s">
        <v>175</v>
      </c>
      <c r="F38" s="26">
        <v>244</v>
      </c>
      <c r="G38" s="26"/>
      <c r="H38" s="29">
        <f>H39+H40+H41+H42+H43</f>
        <v>498.9</v>
      </c>
      <c r="I38" s="232"/>
      <c r="J38">
        <v>2</v>
      </c>
      <c r="K38"/>
      <c r="L38"/>
    </row>
    <row r="39" spans="1:12" s="130" customFormat="1" ht="12.75" customHeight="1" hidden="1">
      <c r="A39" s="19"/>
      <c r="B39" s="6" t="s">
        <v>217</v>
      </c>
      <c r="C39" s="26">
        <v>928</v>
      </c>
      <c r="D39" s="19" t="s">
        <v>83</v>
      </c>
      <c r="E39" s="1" t="s">
        <v>175</v>
      </c>
      <c r="F39" s="27">
        <v>244</v>
      </c>
      <c r="G39" s="27">
        <v>223</v>
      </c>
      <c r="H39" s="131">
        <f>114+21.2</f>
        <v>135.2</v>
      </c>
      <c r="I39" s="232">
        <v>21.2</v>
      </c>
      <c r="J39"/>
      <c r="K39"/>
      <c r="L39"/>
    </row>
    <row r="40" spans="1:12" s="130" customFormat="1" ht="12.75" customHeight="1" hidden="1">
      <c r="A40" s="18"/>
      <c r="B40" s="5" t="s">
        <v>218</v>
      </c>
      <c r="C40" s="26">
        <v>928</v>
      </c>
      <c r="D40" s="19" t="s">
        <v>83</v>
      </c>
      <c r="E40" s="1" t="s">
        <v>175</v>
      </c>
      <c r="F40" s="27">
        <v>244</v>
      </c>
      <c r="G40" s="26">
        <v>225</v>
      </c>
      <c r="H40" s="132">
        <f>30+99.2</f>
        <v>129.2</v>
      </c>
      <c r="I40" s="232">
        <v>99.2</v>
      </c>
      <c r="J40"/>
      <c r="K40"/>
      <c r="L40"/>
    </row>
    <row r="41" spans="1:12" s="130" customFormat="1" ht="12.75" customHeight="1" hidden="1">
      <c r="A41" s="18"/>
      <c r="B41" s="5" t="s">
        <v>213</v>
      </c>
      <c r="C41" s="26">
        <v>928</v>
      </c>
      <c r="D41" s="18" t="s">
        <v>83</v>
      </c>
      <c r="E41" s="1" t="s">
        <v>175</v>
      </c>
      <c r="F41" s="26">
        <v>244</v>
      </c>
      <c r="G41" s="124">
        <v>226</v>
      </c>
      <c r="H41" s="132">
        <f>56+54</f>
        <v>110</v>
      </c>
      <c r="I41" s="232">
        <v>54</v>
      </c>
      <c r="J41"/>
      <c r="K41"/>
      <c r="L41"/>
    </row>
    <row r="42" spans="1:12" s="130" customFormat="1" ht="12.75" customHeight="1" hidden="1">
      <c r="A42" s="18"/>
      <c r="B42" s="5" t="s">
        <v>223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310</v>
      </c>
      <c r="H42" s="132">
        <v>20</v>
      </c>
      <c r="I42" s="232">
        <v>20</v>
      </c>
      <c r="J42"/>
      <c r="K42"/>
      <c r="L42"/>
    </row>
    <row r="43" spans="1:12" s="130" customFormat="1" ht="12.75" customHeight="1" hidden="1">
      <c r="A43" s="18"/>
      <c r="B43" s="5" t="s">
        <v>222</v>
      </c>
      <c r="C43" s="26">
        <v>928</v>
      </c>
      <c r="D43" s="18" t="s">
        <v>83</v>
      </c>
      <c r="E43" s="1" t="s">
        <v>175</v>
      </c>
      <c r="F43" s="26">
        <v>244</v>
      </c>
      <c r="G43" s="124">
        <v>340</v>
      </c>
      <c r="H43" s="132">
        <v>104.5</v>
      </c>
      <c r="I43" s="232">
        <v>100</v>
      </c>
      <c r="J43"/>
      <c r="K43"/>
      <c r="L43"/>
    </row>
    <row r="44" spans="1:12" s="130" customFormat="1" ht="13.5" thickBot="1">
      <c r="A44" s="233" t="s">
        <v>107</v>
      </c>
      <c r="B44" s="234" t="s">
        <v>14</v>
      </c>
      <c r="C44" s="235">
        <v>928</v>
      </c>
      <c r="D44" s="236" t="s">
        <v>83</v>
      </c>
      <c r="E44" s="236" t="s">
        <v>174</v>
      </c>
      <c r="F44" s="235"/>
      <c r="G44" s="235"/>
      <c r="H44" s="237">
        <f>H45</f>
        <v>74.8</v>
      </c>
      <c r="I44" s="232"/>
      <c r="J44"/>
      <c r="K44"/>
      <c r="L44"/>
    </row>
    <row r="45" spans="1:12" s="130" customFormat="1" ht="12.75">
      <c r="A45" s="17" t="s">
        <v>219</v>
      </c>
      <c r="B45" s="4" t="s">
        <v>112</v>
      </c>
      <c r="C45" s="25">
        <v>928</v>
      </c>
      <c r="D45" s="17" t="s">
        <v>83</v>
      </c>
      <c r="E45" s="66" t="s">
        <v>174</v>
      </c>
      <c r="F45" s="25">
        <v>800</v>
      </c>
      <c r="G45" s="25"/>
      <c r="H45" s="28">
        <f>H46</f>
        <v>74.8</v>
      </c>
      <c r="I45" s="232"/>
      <c r="J45"/>
      <c r="K45"/>
      <c r="L45"/>
    </row>
    <row r="46" spans="1:12" s="130" customFormat="1" ht="12.75">
      <c r="A46" s="17"/>
      <c r="B46" s="7" t="s">
        <v>15</v>
      </c>
      <c r="C46" s="25">
        <v>928</v>
      </c>
      <c r="D46" s="17" t="s">
        <v>83</v>
      </c>
      <c r="E46" s="1" t="s">
        <v>174</v>
      </c>
      <c r="F46" s="25">
        <v>850</v>
      </c>
      <c r="G46" s="25"/>
      <c r="H46" s="28">
        <f>H48+H47</f>
        <v>74.8</v>
      </c>
      <c r="I46" s="232"/>
      <c r="J46"/>
      <c r="K46"/>
      <c r="L46"/>
    </row>
    <row r="47" spans="1:12" s="130" customFormat="1" ht="22.5">
      <c r="A47" s="17"/>
      <c r="B47" s="242" t="s">
        <v>414</v>
      </c>
      <c r="C47" s="25"/>
      <c r="D47" s="17" t="s">
        <v>83</v>
      </c>
      <c r="E47" s="1" t="s">
        <v>174</v>
      </c>
      <c r="F47" s="25">
        <v>851</v>
      </c>
      <c r="G47" s="25"/>
      <c r="H47" s="28">
        <v>0.5</v>
      </c>
      <c r="I47" s="232"/>
      <c r="J47">
        <v>2</v>
      </c>
      <c r="K47"/>
      <c r="L47"/>
    </row>
    <row r="48" spans="1:12" s="130" customFormat="1" ht="13.5" thickBot="1">
      <c r="A48" s="17"/>
      <c r="B48" s="126" t="s">
        <v>220</v>
      </c>
      <c r="C48" s="25">
        <v>928</v>
      </c>
      <c r="D48" s="17" t="s">
        <v>83</v>
      </c>
      <c r="E48" s="1" t="s">
        <v>174</v>
      </c>
      <c r="F48" s="25">
        <v>853</v>
      </c>
      <c r="G48" s="25"/>
      <c r="H48" s="28">
        <f>H49</f>
        <v>74.3</v>
      </c>
      <c r="I48" s="232"/>
      <c r="J48"/>
      <c r="K48"/>
      <c r="L48"/>
    </row>
    <row r="49" spans="1:12" s="130" customFormat="1" ht="13.5" hidden="1" thickBot="1">
      <c r="A49" s="17"/>
      <c r="B49" s="133" t="s">
        <v>208</v>
      </c>
      <c r="C49" s="25">
        <v>928</v>
      </c>
      <c r="D49" s="17" t="s">
        <v>83</v>
      </c>
      <c r="E49" s="1" t="s">
        <v>174</v>
      </c>
      <c r="F49" s="25">
        <v>853</v>
      </c>
      <c r="G49" s="25">
        <v>290</v>
      </c>
      <c r="H49" s="28">
        <v>74.3</v>
      </c>
      <c r="I49" s="232"/>
      <c r="J49"/>
      <c r="K49"/>
      <c r="L49"/>
    </row>
    <row r="50" spans="1:12" s="130" customFormat="1" ht="13.5" thickBot="1">
      <c r="A50" s="84" t="s">
        <v>229</v>
      </c>
      <c r="B50" s="85" t="s">
        <v>2</v>
      </c>
      <c r="C50" s="86">
        <v>966</v>
      </c>
      <c r="D50" s="87" t="s">
        <v>82</v>
      </c>
      <c r="E50" s="87"/>
      <c r="F50" s="86"/>
      <c r="G50" s="86"/>
      <c r="H50" s="88">
        <f>H51+H111+H116</f>
        <v>36270.1</v>
      </c>
      <c r="I50" s="232"/>
      <c r="J50"/>
      <c r="K50"/>
      <c r="L50"/>
    </row>
    <row r="51" spans="1:12" s="130" customFormat="1" ht="45.75" thickBot="1">
      <c r="A51" s="78" t="s">
        <v>17</v>
      </c>
      <c r="B51" s="79" t="s">
        <v>18</v>
      </c>
      <c r="C51" s="80">
        <v>966</v>
      </c>
      <c r="D51" s="81" t="s">
        <v>86</v>
      </c>
      <c r="E51" s="81"/>
      <c r="F51" s="80"/>
      <c r="G51" s="80"/>
      <c r="H51" s="82">
        <f>H52+H59+H91+H96</f>
        <v>34014.1</v>
      </c>
      <c r="I51" s="232"/>
      <c r="J51"/>
      <c r="K51"/>
      <c r="L51"/>
    </row>
    <row r="52" spans="1:12" s="130" customFormat="1" ht="45" customHeight="1">
      <c r="A52" s="73" t="s">
        <v>19</v>
      </c>
      <c r="B52" s="74" t="s">
        <v>20</v>
      </c>
      <c r="C52" s="75">
        <v>966</v>
      </c>
      <c r="D52" s="76" t="s">
        <v>86</v>
      </c>
      <c r="E52" s="76" t="s">
        <v>176</v>
      </c>
      <c r="F52" s="75"/>
      <c r="G52" s="75"/>
      <c r="H52" s="77">
        <f>H54</f>
        <v>1203.1</v>
      </c>
      <c r="I52" s="232"/>
      <c r="J52"/>
      <c r="K52"/>
      <c r="L52"/>
    </row>
    <row r="53" spans="1:12" s="130" customFormat="1" ht="18" customHeight="1">
      <c r="A53" s="18" t="s">
        <v>21</v>
      </c>
      <c r="B53" s="5" t="s">
        <v>108</v>
      </c>
      <c r="C53" s="30">
        <v>966</v>
      </c>
      <c r="D53" s="1" t="s">
        <v>86</v>
      </c>
      <c r="E53" s="1" t="s">
        <v>176</v>
      </c>
      <c r="F53" s="30">
        <v>100</v>
      </c>
      <c r="G53" s="30"/>
      <c r="H53" s="29">
        <f>H54</f>
        <v>1203.1</v>
      </c>
      <c r="I53" s="232"/>
      <c r="J53"/>
      <c r="K53"/>
      <c r="L53"/>
    </row>
    <row r="54" spans="1:8" ht="50.25" customHeight="1">
      <c r="A54" s="18"/>
      <c r="B54" s="22" t="s">
        <v>7</v>
      </c>
      <c r="C54" s="30">
        <v>966</v>
      </c>
      <c r="D54" s="1" t="s">
        <v>86</v>
      </c>
      <c r="E54" s="9" t="s">
        <v>176</v>
      </c>
      <c r="F54" s="30">
        <v>120</v>
      </c>
      <c r="G54" s="30"/>
      <c r="H54" s="29">
        <f>H55+H57</f>
        <v>1203.1</v>
      </c>
    </row>
    <row r="55" spans="1:8" ht="22.5">
      <c r="A55" s="17"/>
      <c r="B55" s="22" t="s">
        <v>215</v>
      </c>
      <c r="C55" s="30">
        <v>966</v>
      </c>
      <c r="D55" s="1" t="s">
        <v>86</v>
      </c>
      <c r="E55" s="1" t="s">
        <v>176</v>
      </c>
      <c r="F55" s="25">
        <v>121</v>
      </c>
      <c r="G55" s="25"/>
      <c r="H55" s="28">
        <f>H56</f>
        <v>942.5</v>
      </c>
    </row>
    <row r="56" spans="1:8" ht="12.75">
      <c r="A56" s="17"/>
      <c r="B56" s="22" t="s">
        <v>211</v>
      </c>
      <c r="C56" s="30">
        <v>966</v>
      </c>
      <c r="D56" s="1" t="s">
        <v>86</v>
      </c>
      <c r="E56" s="1" t="s">
        <v>176</v>
      </c>
      <c r="F56" s="25">
        <v>121</v>
      </c>
      <c r="G56" s="25">
        <v>211</v>
      </c>
      <c r="H56" s="28">
        <v>942.5</v>
      </c>
    </row>
    <row r="57" spans="1:8" ht="33.75" hidden="1">
      <c r="A57" s="17"/>
      <c r="B57" s="22" t="s">
        <v>214</v>
      </c>
      <c r="C57" s="30">
        <v>966</v>
      </c>
      <c r="D57" s="1" t="s">
        <v>86</v>
      </c>
      <c r="E57" s="1" t="s">
        <v>176</v>
      </c>
      <c r="F57" s="25">
        <v>129</v>
      </c>
      <c r="G57" s="25"/>
      <c r="H57" s="28">
        <f>H58</f>
        <v>260.6</v>
      </c>
    </row>
    <row r="58" spans="1:8" ht="13.5" thickBot="1">
      <c r="A58" s="17"/>
      <c r="B58" s="22" t="s">
        <v>212</v>
      </c>
      <c r="C58" s="30">
        <v>966</v>
      </c>
      <c r="D58" s="1" t="s">
        <v>86</v>
      </c>
      <c r="E58" s="67" t="s">
        <v>176</v>
      </c>
      <c r="F58" s="25">
        <v>129</v>
      </c>
      <c r="G58" s="25">
        <v>213</v>
      </c>
      <c r="H58" s="28">
        <v>260.6</v>
      </c>
    </row>
    <row r="59" spans="1:8" ht="34.5" hidden="1" thickBot="1">
      <c r="A59" s="44" t="s">
        <v>22</v>
      </c>
      <c r="B59" s="45" t="s">
        <v>23</v>
      </c>
      <c r="C59" s="46">
        <v>966</v>
      </c>
      <c r="D59" s="47" t="s">
        <v>86</v>
      </c>
      <c r="E59" s="47" t="s">
        <v>177</v>
      </c>
      <c r="F59" s="46"/>
      <c r="G59" s="46"/>
      <c r="H59" s="71">
        <f>H60+H68+H83</f>
        <v>28698.8</v>
      </c>
    </row>
    <row r="60" spans="1:8" ht="36.75" customHeight="1">
      <c r="A60" s="18" t="s">
        <v>24</v>
      </c>
      <c r="B60" s="119" t="s">
        <v>108</v>
      </c>
      <c r="C60" s="49">
        <v>966</v>
      </c>
      <c r="D60" s="50" t="s">
        <v>86</v>
      </c>
      <c r="E60" s="66" t="s">
        <v>177</v>
      </c>
      <c r="F60" s="49">
        <v>100</v>
      </c>
      <c r="G60" s="49"/>
      <c r="H60" s="59">
        <f>H61</f>
        <v>21334</v>
      </c>
    </row>
    <row r="61" spans="1:8" ht="22.5">
      <c r="A61" s="18"/>
      <c r="B61" s="22" t="s">
        <v>7</v>
      </c>
      <c r="C61" s="30">
        <v>966</v>
      </c>
      <c r="D61" s="1" t="s">
        <v>86</v>
      </c>
      <c r="E61" s="1" t="s">
        <v>177</v>
      </c>
      <c r="F61" s="30">
        <v>120</v>
      </c>
      <c r="G61" s="30"/>
      <c r="H61" s="29">
        <f>H62+H64+H66</f>
        <v>21334</v>
      </c>
    </row>
    <row r="62" spans="1:8" ht="22.5">
      <c r="A62" s="17"/>
      <c r="B62" s="22" t="s">
        <v>215</v>
      </c>
      <c r="C62" s="30">
        <v>966</v>
      </c>
      <c r="D62" s="1" t="s">
        <v>86</v>
      </c>
      <c r="E62" s="1" t="s">
        <v>177</v>
      </c>
      <c r="F62" s="25">
        <v>121</v>
      </c>
      <c r="G62" s="25"/>
      <c r="H62" s="28">
        <f>H63</f>
        <v>16221.4</v>
      </c>
    </row>
    <row r="63" spans="1:8" ht="12.75">
      <c r="A63" s="17"/>
      <c r="B63" s="22" t="s">
        <v>211</v>
      </c>
      <c r="C63" s="30">
        <v>966</v>
      </c>
      <c r="D63" s="1" t="s">
        <v>86</v>
      </c>
      <c r="E63" s="1" t="s">
        <v>177</v>
      </c>
      <c r="F63" s="25">
        <v>121</v>
      </c>
      <c r="G63" s="25">
        <v>211</v>
      </c>
      <c r="H63" s="28">
        <v>16221.4</v>
      </c>
    </row>
    <row r="64" spans="1:8" ht="33.75" hidden="1">
      <c r="A64" s="17"/>
      <c r="B64" s="22" t="s">
        <v>410</v>
      </c>
      <c r="C64" s="30"/>
      <c r="D64" s="1" t="s">
        <v>86</v>
      </c>
      <c r="E64" s="1" t="s">
        <v>177</v>
      </c>
      <c r="F64" s="25">
        <v>122</v>
      </c>
      <c r="G64" s="25"/>
      <c r="H64" s="28">
        <f>0.1+220</f>
        <v>220.1</v>
      </c>
    </row>
    <row r="65" spans="1:10" ht="12.75">
      <c r="A65" s="17"/>
      <c r="B65" s="22" t="s">
        <v>409</v>
      </c>
      <c r="C65" s="30"/>
      <c r="D65" s="1" t="s">
        <v>86</v>
      </c>
      <c r="E65" s="1" t="s">
        <v>177</v>
      </c>
      <c r="F65" s="25">
        <v>122</v>
      </c>
      <c r="G65" s="25">
        <v>212</v>
      </c>
      <c r="H65" s="28">
        <v>0.1</v>
      </c>
      <c r="J65" t="s">
        <v>413</v>
      </c>
    </row>
    <row r="66" spans="1:8" ht="33.75" hidden="1">
      <c r="A66" s="17"/>
      <c r="B66" s="22" t="s">
        <v>214</v>
      </c>
      <c r="C66" s="30">
        <v>966</v>
      </c>
      <c r="D66" s="1" t="s">
        <v>86</v>
      </c>
      <c r="E66" s="1" t="s">
        <v>177</v>
      </c>
      <c r="F66" s="25">
        <v>129</v>
      </c>
      <c r="G66" s="25"/>
      <c r="H66" s="28">
        <f>H67</f>
        <v>4892.5</v>
      </c>
    </row>
    <row r="67" spans="1:8" ht="12.75">
      <c r="A67" s="17"/>
      <c r="B67" s="22" t="s">
        <v>212</v>
      </c>
      <c r="C67" s="30">
        <v>966</v>
      </c>
      <c r="D67" s="1" t="s">
        <v>86</v>
      </c>
      <c r="E67" s="1" t="s">
        <v>177</v>
      </c>
      <c r="F67" s="25">
        <v>129</v>
      </c>
      <c r="G67" s="25">
        <v>213</v>
      </c>
      <c r="H67" s="28">
        <v>4892.5</v>
      </c>
    </row>
    <row r="68" spans="1:8" ht="22.5" hidden="1">
      <c r="A68" s="18" t="s">
        <v>25</v>
      </c>
      <c r="B68" s="38" t="s">
        <v>26</v>
      </c>
      <c r="C68" s="30">
        <v>966</v>
      </c>
      <c r="D68" s="18" t="s">
        <v>86</v>
      </c>
      <c r="E68" s="1" t="s">
        <v>177</v>
      </c>
      <c r="F68" s="26">
        <v>200</v>
      </c>
      <c r="G68" s="26"/>
      <c r="H68" s="29">
        <f>H69</f>
        <v>7263.5</v>
      </c>
    </row>
    <row r="69" spans="1:8" ht="26.25" customHeight="1">
      <c r="A69" s="18"/>
      <c r="B69" s="5" t="s">
        <v>111</v>
      </c>
      <c r="C69" s="30">
        <v>966</v>
      </c>
      <c r="D69" s="18" t="s">
        <v>86</v>
      </c>
      <c r="E69" s="1" t="s">
        <v>177</v>
      </c>
      <c r="F69" s="26">
        <v>240</v>
      </c>
      <c r="G69" s="26"/>
      <c r="H69" s="29">
        <f>H70+H75</f>
        <v>7263.5</v>
      </c>
    </row>
    <row r="70" spans="1:8" ht="26.25" customHeight="1">
      <c r="A70" s="18"/>
      <c r="B70" s="7" t="s">
        <v>207</v>
      </c>
      <c r="C70" s="30">
        <v>966</v>
      </c>
      <c r="D70" s="1" t="s">
        <v>86</v>
      </c>
      <c r="E70" s="1" t="s">
        <v>177</v>
      </c>
      <c r="F70" s="30">
        <v>242</v>
      </c>
      <c r="G70" s="30"/>
      <c r="H70" s="29">
        <f>H71+H72+H73+H74</f>
        <v>1035.4</v>
      </c>
    </row>
    <row r="71" spans="1:8" ht="26.25" customHeight="1">
      <c r="A71" s="18"/>
      <c r="B71" s="7" t="s">
        <v>216</v>
      </c>
      <c r="C71" s="30">
        <v>966</v>
      </c>
      <c r="D71" s="1" t="s">
        <v>86</v>
      </c>
      <c r="E71" s="1" t="s">
        <v>177</v>
      </c>
      <c r="F71" s="30">
        <v>242</v>
      </c>
      <c r="G71" s="30">
        <v>221</v>
      </c>
      <c r="H71" s="230">
        <f>188.5+174.9</f>
        <v>363.4</v>
      </c>
    </row>
    <row r="72" spans="1:12" s="130" customFormat="1" ht="12.75" customHeight="1" hidden="1">
      <c r="A72" s="18"/>
      <c r="B72" s="7" t="s">
        <v>213</v>
      </c>
      <c r="C72" s="30">
        <v>966</v>
      </c>
      <c r="D72" s="1" t="s">
        <v>86</v>
      </c>
      <c r="E72" s="1" t="s">
        <v>177</v>
      </c>
      <c r="F72" s="30">
        <v>242</v>
      </c>
      <c r="G72" s="30">
        <v>226</v>
      </c>
      <c r="H72" s="230">
        <f>500+22</f>
        <v>522</v>
      </c>
      <c r="I72" s="232">
        <v>174.9</v>
      </c>
      <c r="J72"/>
      <c r="K72"/>
      <c r="L72"/>
    </row>
    <row r="73" spans="1:12" s="130" customFormat="1" ht="12.75" customHeight="1" hidden="1">
      <c r="A73" s="18"/>
      <c r="B73" s="5" t="s">
        <v>223</v>
      </c>
      <c r="C73" s="26">
        <v>928</v>
      </c>
      <c r="D73" s="18" t="s">
        <v>86</v>
      </c>
      <c r="E73" s="1" t="s">
        <v>177</v>
      </c>
      <c r="F73" s="26">
        <v>242</v>
      </c>
      <c r="G73" s="124">
        <v>310</v>
      </c>
      <c r="H73" s="132">
        <v>50</v>
      </c>
      <c r="I73" s="232">
        <v>22</v>
      </c>
      <c r="J73"/>
      <c r="K73"/>
      <c r="L73"/>
    </row>
    <row r="74" spans="1:12" s="130" customFormat="1" ht="12.75" customHeight="1" hidden="1">
      <c r="A74" s="18"/>
      <c r="B74" s="5" t="s">
        <v>222</v>
      </c>
      <c r="C74" s="26">
        <v>928</v>
      </c>
      <c r="D74" s="18" t="s">
        <v>86</v>
      </c>
      <c r="E74" s="1" t="s">
        <v>177</v>
      </c>
      <c r="F74" s="26">
        <v>242</v>
      </c>
      <c r="G74" s="124">
        <v>340</v>
      </c>
      <c r="H74" s="132">
        <v>100</v>
      </c>
      <c r="I74" s="232">
        <v>50</v>
      </c>
      <c r="J74"/>
      <c r="K74"/>
      <c r="L74"/>
    </row>
    <row r="75" spans="1:12" s="130" customFormat="1" ht="12.75" customHeight="1" hidden="1">
      <c r="A75" s="18"/>
      <c r="B75" s="125" t="s">
        <v>204</v>
      </c>
      <c r="C75" s="30">
        <v>966</v>
      </c>
      <c r="D75" s="1" t="s">
        <v>86</v>
      </c>
      <c r="E75" s="1" t="s">
        <v>177</v>
      </c>
      <c r="F75" s="30">
        <v>244</v>
      </c>
      <c r="G75" s="30"/>
      <c r="H75" s="29">
        <f>SUM(H76:H82)</f>
        <v>6228.1</v>
      </c>
      <c r="I75" s="232">
        <v>100</v>
      </c>
      <c r="J75"/>
      <c r="K75"/>
      <c r="L75"/>
    </row>
    <row r="76" spans="1:12" s="130" customFormat="1" ht="26.25" customHeight="1">
      <c r="A76" s="18"/>
      <c r="B76" s="5" t="s">
        <v>216</v>
      </c>
      <c r="C76" s="30">
        <v>966</v>
      </c>
      <c r="D76" s="17" t="s">
        <v>86</v>
      </c>
      <c r="E76" s="1" t="s">
        <v>177</v>
      </c>
      <c r="F76" s="25">
        <v>244</v>
      </c>
      <c r="G76" s="25">
        <v>221</v>
      </c>
      <c r="H76" s="221">
        <f>161+439</f>
        <v>600</v>
      </c>
      <c r="I76" s="232"/>
      <c r="J76">
        <v>2</v>
      </c>
      <c r="K76"/>
      <c r="L76"/>
    </row>
    <row r="77" spans="1:12" s="130" customFormat="1" ht="12.75" customHeight="1" hidden="1">
      <c r="A77" s="18"/>
      <c r="B77" s="5" t="s">
        <v>221</v>
      </c>
      <c r="C77" s="30">
        <v>966</v>
      </c>
      <c r="D77" s="17" t="s">
        <v>86</v>
      </c>
      <c r="E77" s="1" t="s">
        <v>177</v>
      </c>
      <c r="F77" s="25">
        <v>244</v>
      </c>
      <c r="G77" s="26">
        <v>222</v>
      </c>
      <c r="H77" s="222">
        <f>290.6+29.4-220</f>
        <v>100</v>
      </c>
      <c r="I77" s="232">
        <v>439</v>
      </c>
      <c r="J77"/>
      <c r="K77"/>
      <c r="L77"/>
    </row>
    <row r="78" spans="1:12" s="130" customFormat="1" ht="12.75" customHeight="1" hidden="1">
      <c r="A78" s="18"/>
      <c r="B78" s="6" t="s">
        <v>217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223</v>
      </c>
      <c r="H78" s="222">
        <f>100-50</f>
        <v>50</v>
      </c>
      <c r="I78" s="232">
        <v>29.4</v>
      </c>
      <c r="J78"/>
      <c r="K78"/>
      <c r="L78"/>
    </row>
    <row r="79" spans="1:12" s="130" customFormat="1" ht="12.75" customHeight="1" hidden="1">
      <c r="A79" s="18"/>
      <c r="B79" s="6" t="s">
        <v>218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225</v>
      </c>
      <c r="H79" s="222">
        <f>98.4+100.1+1000</f>
        <v>1198.5</v>
      </c>
      <c r="I79" s="232">
        <v>-50</v>
      </c>
      <c r="J79"/>
      <c r="K79"/>
      <c r="L79"/>
    </row>
    <row r="80" spans="1:12" s="130" customFormat="1" ht="12.75" customHeight="1" hidden="1">
      <c r="A80" s="18"/>
      <c r="B80" s="5" t="s">
        <v>213</v>
      </c>
      <c r="C80" s="30">
        <v>966</v>
      </c>
      <c r="D80" s="17" t="s">
        <v>86</v>
      </c>
      <c r="E80" s="1" t="s">
        <v>177</v>
      </c>
      <c r="F80" s="25">
        <v>244</v>
      </c>
      <c r="G80" s="26">
        <v>226</v>
      </c>
      <c r="H80" s="222">
        <f>922.4-492.9</f>
        <v>429.5</v>
      </c>
      <c r="I80" s="232">
        <v>100.1</v>
      </c>
      <c r="J80">
        <v>2</v>
      </c>
      <c r="K80"/>
      <c r="L80"/>
    </row>
    <row r="81" spans="1:12" s="130" customFormat="1" ht="12.75" customHeight="1" hidden="1">
      <c r="A81" s="18"/>
      <c r="B81" s="5" t="s">
        <v>223</v>
      </c>
      <c r="C81" s="30">
        <v>966</v>
      </c>
      <c r="D81" s="18" t="s">
        <v>86</v>
      </c>
      <c r="E81" s="1" t="s">
        <v>177</v>
      </c>
      <c r="F81" s="26">
        <v>244</v>
      </c>
      <c r="G81" s="26">
        <v>310</v>
      </c>
      <c r="H81" s="222">
        <f>202.4-172.4+3430.1</f>
        <v>3460.1</v>
      </c>
      <c r="I81" s="232">
        <v>-492.9</v>
      </c>
      <c r="J81"/>
      <c r="K81"/>
      <c r="L81"/>
    </row>
    <row r="82" spans="1:12" s="130" customFormat="1" ht="12.75" customHeight="1" hidden="1">
      <c r="A82" s="18"/>
      <c r="B82" s="5" t="s">
        <v>222</v>
      </c>
      <c r="C82" s="30">
        <v>966</v>
      </c>
      <c r="D82" s="18" t="s">
        <v>86</v>
      </c>
      <c r="E82" s="1" t="s">
        <v>177</v>
      </c>
      <c r="F82" s="26">
        <v>244</v>
      </c>
      <c r="G82" s="26">
        <v>340</v>
      </c>
      <c r="H82" s="222">
        <f>224.2+165.8</f>
        <v>390</v>
      </c>
      <c r="I82" s="232">
        <v>-172.4</v>
      </c>
      <c r="J82">
        <v>2</v>
      </c>
      <c r="K82"/>
      <c r="L82"/>
    </row>
    <row r="83" spans="1:12" s="130" customFormat="1" ht="12.75" customHeight="1" hidden="1">
      <c r="A83" s="1" t="s">
        <v>228</v>
      </c>
      <c r="B83" s="7" t="s">
        <v>112</v>
      </c>
      <c r="C83" s="30">
        <v>966</v>
      </c>
      <c r="D83" s="1" t="s">
        <v>86</v>
      </c>
      <c r="E83" s="1" t="s">
        <v>177</v>
      </c>
      <c r="F83" s="124">
        <v>800</v>
      </c>
      <c r="G83" s="124"/>
      <c r="H83" s="29">
        <f>H84+H87</f>
        <v>101.3</v>
      </c>
      <c r="I83" s="232">
        <v>165.8</v>
      </c>
      <c r="J83"/>
      <c r="K83"/>
      <c r="L83"/>
    </row>
    <row r="84" spans="1:12" s="130" customFormat="1" ht="12.75">
      <c r="A84" s="9"/>
      <c r="B84" s="8" t="s">
        <v>99</v>
      </c>
      <c r="C84" s="30">
        <v>966</v>
      </c>
      <c r="D84" s="1" t="s">
        <v>86</v>
      </c>
      <c r="E84" s="1" t="s">
        <v>177</v>
      </c>
      <c r="F84" s="26">
        <v>830</v>
      </c>
      <c r="G84" s="26"/>
      <c r="H84" s="29">
        <f>H85</f>
        <v>100</v>
      </c>
      <c r="I84" s="232"/>
      <c r="J84"/>
      <c r="K84"/>
      <c r="L84"/>
    </row>
    <row r="85" spans="1:12" s="130" customFormat="1" ht="78.75">
      <c r="A85" s="9"/>
      <c r="B85" s="127" t="s">
        <v>210</v>
      </c>
      <c r="C85" s="32">
        <v>966</v>
      </c>
      <c r="D85" s="9" t="s">
        <v>86</v>
      </c>
      <c r="E85" s="1" t="s">
        <v>177</v>
      </c>
      <c r="F85" s="25">
        <v>831</v>
      </c>
      <c r="G85" s="25"/>
      <c r="H85" s="28">
        <f>H86</f>
        <v>100</v>
      </c>
      <c r="I85" s="232"/>
      <c r="J85"/>
      <c r="K85"/>
      <c r="L85"/>
    </row>
    <row r="86" spans="1:12" s="130" customFormat="1" ht="66" customHeight="1">
      <c r="A86" s="9"/>
      <c r="B86" s="133" t="s">
        <v>208</v>
      </c>
      <c r="C86" s="32">
        <v>966</v>
      </c>
      <c r="D86" s="9" t="s">
        <v>86</v>
      </c>
      <c r="E86" s="1" t="s">
        <v>177</v>
      </c>
      <c r="F86" s="25">
        <v>831</v>
      </c>
      <c r="G86" s="25">
        <v>290</v>
      </c>
      <c r="H86" s="28">
        <v>100</v>
      </c>
      <c r="I86" s="232"/>
      <c r="J86"/>
      <c r="K86"/>
      <c r="L86"/>
    </row>
    <row r="87" spans="1:12" s="130" customFormat="1" ht="12.75" customHeight="1" hidden="1">
      <c r="A87" s="9" t="s">
        <v>236</v>
      </c>
      <c r="B87" s="133" t="s">
        <v>15</v>
      </c>
      <c r="C87" s="30">
        <v>966</v>
      </c>
      <c r="D87" s="1" t="s">
        <v>86</v>
      </c>
      <c r="E87" s="9" t="s">
        <v>177</v>
      </c>
      <c r="F87" s="26">
        <v>850</v>
      </c>
      <c r="G87" s="26"/>
      <c r="H87" s="29">
        <f>H89+H88</f>
        <v>1.3</v>
      </c>
      <c r="I87" s="232"/>
      <c r="J87"/>
      <c r="K87"/>
      <c r="L87"/>
    </row>
    <row r="88" spans="1:12" s="130" customFormat="1" ht="22.5">
      <c r="A88" s="9"/>
      <c r="B88" s="241" t="s">
        <v>414</v>
      </c>
      <c r="C88" s="32"/>
      <c r="D88" s="1" t="s">
        <v>86</v>
      </c>
      <c r="E88" s="9" t="s">
        <v>177</v>
      </c>
      <c r="F88" s="26">
        <v>851</v>
      </c>
      <c r="G88" s="25"/>
      <c r="H88" s="28">
        <v>0.3</v>
      </c>
      <c r="I88" s="232"/>
      <c r="J88"/>
      <c r="K88"/>
      <c r="L88"/>
    </row>
    <row r="89" spans="1:12" s="130" customFormat="1" ht="12.75">
      <c r="A89" s="9"/>
      <c r="B89" s="127" t="s">
        <v>220</v>
      </c>
      <c r="C89" s="32">
        <v>966</v>
      </c>
      <c r="D89" s="9" t="s">
        <v>86</v>
      </c>
      <c r="E89" s="1" t="s">
        <v>177</v>
      </c>
      <c r="F89" s="25">
        <v>853</v>
      </c>
      <c r="G89" s="25"/>
      <c r="H89" s="28">
        <f>H90</f>
        <v>1</v>
      </c>
      <c r="I89" s="232"/>
      <c r="J89">
        <v>2</v>
      </c>
      <c r="K89"/>
      <c r="L89"/>
    </row>
    <row r="90" spans="1:12" s="130" customFormat="1" ht="13.5" thickBot="1">
      <c r="A90" s="9"/>
      <c r="B90" s="133" t="s">
        <v>208</v>
      </c>
      <c r="C90" s="32">
        <v>966</v>
      </c>
      <c r="D90" s="9" t="s">
        <v>86</v>
      </c>
      <c r="E90" s="120" t="s">
        <v>177</v>
      </c>
      <c r="F90" s="25">
        <v>853</v>
      </c>
      <c r="G90" s="25">
        <v>290</v>
      </c>
      <c r="H90" s="144">
        <v>1</v>
      </c>
      <c r="I90" s="232"/>
      <c r="J90"/>
      <c r="K90"/>
      <c r="L90"/>
    </row>
    <row r="91" spans="1:8" ht="12.75" customHeight="1" hidden="1" thickBot="1">
      <c r="A91" s="44" t="s">
        <v>230</v>
      </c>
      <c r="B91" s="72" t="s">
        <v>135</v>
      </c>
      <c r="C91" s="46">
        <v>966</v>
      </c>
      <c r="D91" s="47" t="s">
        <v>86</v>
      </c>
      <c r="E91" s="47" t="s">
        <v>233</v>
      </c>
      <c r="F91" s="46"/>
      <c r="G91" s="46"/>
      <c r="H91" s="71">
        <f>H92</f>
        <v>6</v>
      </c>
    </row>
    <row r="92" spans="1:8" ht="48.75" customHeight="1">
      <c r="A92" s="67" t="s">
        <v>231</v>
      </c>
      <c r="B92" s="138" t="s">
        <v>26</v>
      </c>
      <c r="C92" s="49">
        <v>966</v>
      </c>
      <c r="D92" s="50" t="s">
        <v>86</v>
      </c>
      <c r="E92" s="67" t="s">
        <v>233</v>
      </c>
      <c r="F92" s="49">
        <v>200</v>
      </c>
      <c r="G92" s="49"/>
      <c r="H92" s="59">
        <f>H93</f>
        <v>6</v>
      </c>
    </row>
    <row r="93" spans="1:8" ht="27" customHeight="1">
      <c r="A93" s="1"/>
      <c r="B93" s="5" t="s">
        <v>111</v>
      </c>
      <c r="C93" s="124">
        <v>966</v>
      </c>
      <c r="D93" s="122" t="s">
        <v>86</v>
      </c>
      <c r="E93" s="1" t="s">
        <v>233</v>
      </c>
      <c r="F93" s="124">
        <v>240</v>
      </c>
      <c r="G93" s="124"/>
      <c r="H93" s="29">
        <f>H94</f>
        <v>6</v>
      </c>
    </row>
    <row r="94" spans="1:8" ht="23.25" customHeight="1">
      <c r="A94" s="9"/>
      <c r="B94" s="135" t="s">
        <v>204</v>
      </c>
      <c r="C94" s="136">
        <v>966</v>
      </c>
      <c r="D94" s="137" t="s">
        <v>86</v>
      </c>
      <c r="E94" s="9" t="s">
        <v>233</v>
      </c>
      <c r="F94" s="136">
        <v>244</v>
      </c>
      <c r="G94" s="136"/>
      <c r="H94" s="28">
        <f>H95</f>
        <v>6</v>
      </c>
    </row>
    <row r="95" spans="1:8" ht="24" customHeight="1">
      <c r="A95" s="60"/>
      <c r="B95" s="6" t="s">
        <v>222</v>
      </c>
      <c r="C95" s="61">
        <v>966</v>
      </c>
      <c r="D95" s="50" t="s">
        <v>86</v>
      </c>
      <c r="E95" s="67" t="s">
        <v>233</v>
      </c>
      <c r="F95" s="49">
        <v>244</v>
      </c>
      <c r="G95" s="49">
        <v>340</v>
      </c>
      <c r="H95" s="59">
        <v>6</v>
      </c>
    </row>
    <row r="96" spans="1:8" ht="12.75" customHeight="1" hidden="1" thickBot="1">
      <c r="A96" s="44" t="s">
        <v>97</v>
      </c>
      <c r="B96" s="45" t="s">
        <v>128</v>
      </c>
      <c r="C96" s="46"/>
      <c r="D96" s="47" t="s">
        <v>86</v>
      </c>
      <c r="E96" s="47" t="s">
        <v>234</v>
      </c>
      <c r="F96" s="46"/>
      <c r="G96" s="46"/>
      <c r="H96" s="71">
        <f>H97+H104</f>
        <v>4106.2</v>
      </c>
    </row>
    <row r="97" spans="1:8" ht="48.75" customHeight="1">
      <c r="A97" s="9" t="s">
        <v>98</v>
      </c>
      <c r="B97" s="10" t="s">
        <v>108</v>
      </c>
      <c r="C97" s="32">
        <v>966</v>
      </c>
      <c r="D97" s="9" t="s">
        <v>86</v>
      </c>
      <c r="E97" s="9" t="s">
        <v>234</v>
      </c>
      <c r="F97" s="32">
        <v>100</v>
      </c>
      <c r="G97" s="32"/>
      <c r="H97" s="28">
        <f>H98</f>
        <v>3908.7</v>
      </c>
    </row>
    <row r="98" spans="1:8" ht="22.5">
      <c r="A98" s="18"/>
      <c r="B98" s="22" t="s">
        <v>7</v>
      </c>
      <c r="C98" s="30">
        <v>966</v>
      </c>
      <c r="D98" s="9" t="s">
        <v>86</v>
      </c>
      <c r="E98" s="9" t="s">
        <v>234</v>
      </c>
      <c r="F98" s="30">
        <v>120</v>
      </c>
      <c r="G98" s="30"/>
      <c r="H98" s="29">
        <f>H99+H101+H102</f>
        <v>3908.7</v>
      </c>
    </row>
    <row r="99" spans="1:8" ht="22.5">
      <c r="A99" s="17"/>
      <c r="B99" s="22" t="s">
        <v>215</v>
      </c>
      <c r="C99" s="30">
        <v>966</v>
      </c>
      <c r="D99" s="9" t="s">
        <v>86</v>
      </c>
      <c r="E99" s="9" t="s">
        <v>234</v>
      </c>
      <c r="F99" s="25">
        <v>121</v>
      </c>
      <c r="G99" s="25"/>
      <c r="H99" s="28">
        <f>H100</f>
        <v>2940.6</v>
      </c>
    </row>
    <row r="100" spans="1:8" ht="12.75">
      <c r="A100" s="17"/>
      <c r="B100" s="22" t="s">
        <v>211</v>
      </c>
      <c r="C100" s="30">
        <v>966</v>
      </c>
      <c r="D100" s="9" t="s">
        <v>86</v>
      </c>
      <c r="E100" s="9" t="s">
        <v>234</v>
      </c>
      <c r="F100" s="25">
        <v>121</v>
      </c>
      <c r="G100" s="25">
        <v>211</v>
      </c>
      <c r="H100" s="28">
        <v>2940.6</v>
      </c>
    </row>
    <row r="101" spans="1:8" ht="33.75" hidden="1">
      <c r="A101" s="17"/>
      <c r="B101" s="22" t="s">
        <v>410</v>
      </c>
      <c r="C101" s="30"/>
      <c r="D101" s="9" t="s">
        <v>86</v>
      </c>
      <c r="E101" s="9" t="s">
        <v>234</v>
      </c>
      <c r="F101" s="25">
        <v>122</v>
      </c>
      <c r="G101" s="25"/>
      <c r="H101" s="28">
        <v>80</v>
      </c>
    </row>
    <row r="102" spans="1:10" ht="33.75">
      <c r="A102" s="17"/>
      <c r="B102" s="22" t="s">
        <v>214</v>
      </c>
      <c r="C102" s="30">
        <v>966</v>
      </c>
      <c r="D102" s="9" t="s">
        <v>86</v>
      </c>
      <c r="E102" s="9" t="s">
        <v>234</v>
      </c>
      <c r="F102" s="25">
        <v>129</v>
      </c>
      <c r="G102" s="25"/>
      <c r="H102" s="28">
        <f>H103</f>
        <v>888.1</v>
      </c>
      <c r="J102" t="s">
        <v>413</v>
      </c>
    </row>
    <row r="103" spans="1:8" ht="12.75">
      <c r="A103" s="17"/>
      <c r="B103" s="22" t="s">
        <v>212</v>
      </c>
      <c r="C103" s="30">
        <v>966</v>
      </c>
      <c r="D103" s="9" t="s">
        <v>86</v>
      </c>
      <c r="E103" s="9" t="s">
        <v>234</v>
      </c>
      <c r="F103" s="25">
        <v>129</v>
      </c>
      <c r="G103" s="25">
        <v>213</v>
      </c>
      <c r="H103" s="28">
        <v>888.1</v>
      </c>
    </row>
    <row r="104" spans="1:8" ht="22.5" hidden="1">
      <c r="A104" s="9" t="s">
        <v>232</v>
      </c>
      <c r="B104" s="125" t="s">
        <v>26</v>
      </c>
      <c r="C104" s="30">
        <v>966</v>
      </c>
      <c r="D104" s="1" t="s">
        <v>86</v>
      </c>
      <c r="E104" s="9" t="s">
        <v>234</v>
      </c>
      <c r="F104" s="30">
        <v>200</v>
      </c>
      <c r="G104" s="30"/>
      <c r="H104" s="29">
        <f>H105</f>
        <v>197.5</v>
      </c>
    </row>
    <row r="105" spans="1:8" ht="22.5">
      <c r="A105" s="9"/>
      <c r="B105" s="5" t="s">
        <v>111</v>
      </c>
      <c r="C105" s="30">
        <v>966</v>
      </c>
      <c r="D105" s="1" t="s">
        <v>86</v>
      </c>
      <c r="E105" s="9" t="s">
        <v>234</v>
      </c>
      <c r="F105" s="30">
        <v>240</v>
      </c>
      <c r="G105" s="30"/>
      <c r="H105" s="29">
        <f>H106+H108</f>
        <v>197.5</v>
      </c>
    </row>
    <row r="106" spans="1:8" ht="22.5">
      <c r="A106" s="9"/>
      <c r="B106" s="7" t="s">
        <v>207</v>
      </c>
      <c r="C106" s="30">
        <v>966</v>
      </c>
      <c r="D106" s="1" t="s">
        <v>86</v>
      </c>
      <c r="E106" s="9" t="s">
        <v>234</v>
      </c>
      <c r="F106" s="30">
        <v>242</v>
      </c>
      <c r="G106" s="30"/>
      <c r="H106" s="29">
        <f>SUM(H107:H107)</f>
        <v>90</v>
      </c>
    </row>
    <row r="107" spans="1:8" ht="12.75">
      <c r="A107" s="18"/>
      <c r="B107" s="7" t="s">
        <v>216</v>
      </c>
      <c r="C107" s="30">
        <v>966</v>
      </c>
      <c r="D107" s="1" t="s">
        <v>86</v>
      </c>
      <c r="E107" s="9" t="s">
        <v>234</v>
      </c>
      <c r="F107" s="30">
        <v>242</v>
      </c>
      <c r="G107" s="30">
        <v>221</v>
      </c>
      <c r="H107" s="132">
        <f>87+3</f>
        <v>90</v>
      </c>
    </row>
    <row r="108" spans="1:12" s="130" customFormat="1" ht="12.75" customHeight="1" hidden="1">
      <c r="A108" s="18"/>
      <c r="B108" s="125" t="s">
        <v>204</v>
      </c>
      <c r="C108" s="30">
        <v>966</v>
      </c>
      <c r="D108" s="1" t="s">
        <v>86</v>
      </c>
      <c r="E108" s="9" t="s">
        <v>234</v>
      </c>
      <c r="F108" s="30">
        <v>244</v>
      </c>
      <c r="G108" s="30"/>
      <c r="H108" s="29">
        <f>187.5-80</f>
        <v>107.5</v>
      </c>
      <c r="I108" s="232">
        <v>3</v>
      </c>
      <c r="J108"/>
      <c r="K108"/>
      <c r="L108"/>
    </row>
    <row r="109" spans="1:12" s="130" customFormat="1" ht="26.25" customHeight="1" thickBot="1">
      <c r="A109" s="18"/>
      <c r="B109" s="5" t="s">
        <v>216</v>
      </c>
      <c r="C109" s="30">
        <v>966</v>
      </c>
      <c r="D109" s="1" t="s">
        <v>86</v>
      </c>
      <c r="E109" s="9" t="s">
        <v>234</v>
      </c>
      <c r="F109" s="25">
        <v>244</v>
      </c>
      <c r="G109" s="25">
        <v>221</v>
      </c>
      <c r="H109" s="134">
        <v>96.9</v>
      </c>
      <c r="I109" s="232"/>
      <c r="J109" t="s">
        <v>413</v>
      </c>
      <c r="K109"/>
      <c r="L109"/>
    </row>
    <row r="110" spans="1:12" s="130" customFormat="1" ht="12.75" customHeight="1" hidden="1">
      <c r="A110" s="18"/>
      <c r="B110" s="6" t="s">
        <v>222</v>
      </c>
      <c r="C110" s="30">
        <v>966</v>
      </c>
      <c r="D110" s="1" t="s">
        <v>86</v>
      </c>
      <c r="E110" s="9" t="s">
        <v>234</v>
      </c>
      <c r="F110" s="25">
        <v>244</v>
      </c>
      <c r="G110" s="26">
        <v>340</v>
      </c>
      <c r="H110" s="132">
        <v>90.6</v>
      </c>
      <c r="I110" s="232"/>
      <c r="J110"/>
      <c r="K110"/>
      <c r="L110"/>
    </row>
    <row r="111" spans="1:12" s="130" customFormat="1" ht="12.75" customHeight="1" hidden="1" thickBot="1">
      <c r="A111" s="78" t="s">
        <v>27</v>
      </c>
      <c r="B111" s="79" t="s">
        <v>28</v>
      </c>
      <c r="C111" s="80">
        <v>966</v>
      </c>
      <c r="D111" s="81" t="s">
        <v>87</v>
      </c>
      <c r="E111" s="81"/>
      <c r="F111" s="80"/>
      <c r="G111" s="80"/>
      <c r="H111" s="82">
        <f>H112</f>
        <v>100</v>
      </c>
      <c r="I111" s="232"/>
      <c r="J111"/>
      <c r="K111"/>
      <c r="L111"/>
    </row>
    <row r="112" spans="1:12" s="130" customFormat="1" ht="13.5" thickBot="1">
      <c r="A112" s="44" t="s">
        <v>96</v>
      </c>
      <c r="B112" s="83" t="s">
        <v>29</v>
      </c>
      <c r="C112" s="46">
        <v>966</v>
      </c>
      <c r="D112" s="47" t="s">
        <v>87</v>
      </c>
      <c r="E112" s="47" t="s">
        <v>178</v>
      </c>
      <c r="F112" s="46"/>
      <c r="G112" s="46"/>
      <c r="H112" s="71">
        <f>H113</f>
        <v>100</v>
      </c>
      <c r="I112" s="232"/>
      <c r="J112"/>
      <c r="K112"/>
      <c r="L112"/>
    </row>
    <row r="113" spans="1:12" s="130" customFormat="1" ht="12.75">
      <c r="A113" s="17" t="s">
        <v>30</v>
      </c>
      <c r="B113" s="37" t="s">
        <v>112</v>
      </c>
      <c r="C113" s="25">
        <v>966</v>
      </c>
      <c r="D113" s="17" t="s">
        <v>87</v>
      </c>
      <c r="E113" s="66" t="s">
        <v>178</v>
      </c>
      <c r="F113" s="25">
        <v>800</v>
      </c>
      <c r="G113" s="25"/>
      <c r="H113" s="28">
        <f>H114</f>
        <v>100</v>
      </c>
      <c r="I113" s="232"/>
      <c r="J113"/>
      <c r="K113"/>
      <c r="L113"/>
    </row>
    <row r="114" spans="1:12" s="130" customFormat="1" ht="12.75">
      <c r="A114" s="18"/>
      <c r="B114" s="5" t="s">
        <v>31</v>
      </c>
      <c r="C114" s="26">
        <v>966</v>
      </c>
      <c r="D114" s="18" t="s">
        <v>87</v>
      </c>
      <c r="E114" s="1" t="s">
        <v>178</v>
      </c>
      <c r="F114" s="26">
        <v>870</v>
      </c>
      <c r="G114" s="26"/>
      <c r="H114" s="29">
        <f>H115</f>
        <v>100</v>
      </c>
      <c r="I114" s="232"/>
      <c r="J114"/>
      <c r="K114"/>
      <c r="L114"/>
    </row>
    <row r="115" spans="1:12" s="130" customFormat="1" ht="13.5" thickBot="1">
      <c r="A115" s="128"/>
      <c r="B115" s="133" t="s">
        <v>208</v>
      </c>
      <c r="C115" s="30">
        <v>966</v>
      </c>
      <c r="D115" s="18" t="s">
        <v>87</v>
      </c>
      <c r="E115" s="120" t="s">
        <v>178</v>
      </c>
      <c r="F115" s="26">
        <v>870</v>
      </c>
      <c r="G115" s="49">
        <v>290</v>
      </c>
      <c r="H115" s="129">
        <v>100</v>
      </c>
      <c r="I115" s="232"/>
      <c r="J115"/>
      <c r="K115"/>
      <c r="L115"/>
    </row>
    <row r="116" spans="1:12" s="130" customFormat="1" ht="13.5" hidden="1" thickBot="1">
      <c r="A116" s="78" t="s">
        <v>32</v>
      </c>
      <c r="B116" s="79" t="s">
        <v>14</v>
      </c>
      <c r="C116" s="80">
        <v>966</v>
      </c>
      <c r="D116" s="81" t="s">
        <v>85</v>
      </c>
      <c r="E116" s="81"/>
      <c r="F116" s="80"/>
      <c r="G116" s="80"/>
      <c r="H116" s="82">
        <f>H117+H122+H127+H132+H138+H143+H148+H153+H158</f>
        <v>2156</v>
      </c>
      <c r="I116" s="232"/>
      <c r="J116"/>
      <c r="K116"/>
      <c r="L116"/>
    </row>
    <row r="117" spans="1:12" s="130" customFormat="1" ht="30.75" customHeight="1" thickBot="1">
      <c r="A117" s="44" t="s">
        <v>33</v>
      </c>
      <c r="B117" s="45" t="s">
        <v>119</v>
      </c>
      <c r="C117" s="46">
        <v>966</v>
      </c>
      <c r="D117" s="47" t="s">
        <v>85</v>
      </c>
      <c r="E117" s="47" t="s">
        <v>179</v>
      </c>
      <c r="F117" s="46"/>
      <c r="G117" s="46"/>
      <c r="H117" s="71">
        <f>H118</f>
        <v>100</v>
      </c>
      <c r="I117" s="232"/>
      <c r="J117"/>
      <c r="K117"/>
      <c r="L117"/>
    </row>
    <row r="118" spans="1:12" s="130" customFormat="1" ht="22.5">
      <c r="A118" s="17" t="s">
        <v>34</v>
      </c>
      <c r="B118" s="36" t="s">
        <v>26</v>
      </c>
      <c r="C118" s="25">
        <v>966</v>
      </c>
      <c r="D118" s="17" t="s">
        <v>85</v>
      </c>
      <c r="E118" s="66" t="s">
        <v>179</v>
      </c>
      <c r="F118" s="25">
        <v>200</v>
      </c>
      <c r="G118" s="25"/>
      <c r="H118" s="28">
        <f>H119</f>
        <v>100</v>
      </c>
      <c r="I118" s="232"/>
      <c r="J118"/>
      <c r="K118"/>
      <c r="L118"/>
    </row>
    <row r="119" spans="1:12" s="130" customFormat="1" ht="22.5">
      <c r="A119" s="17"/>
      <c r="B119" s="5" t="s">
        <v>111</v>
      </c>
      <c r="C119" s="25">
        <v>966</v>
      </c>
      <c r="D119" s="17" t="s">
        <v>85</v>
      </c>
      <c r="E119" s="1" t="s">
        <v>179</v>
      </c>
      <c r="F119" s="25">
        <v>240</v>
      </c>
      <c r="G119" s="25"/>
      <c r="H119" s="28">
        <f>H120</f>
        <v>100</v>
      </c>
      <c r="I119" s="232"/>
      <c r="J119"/>
      <c r="K119"/>
      <c r="L119"/>
    </row>
    <row r="120" spans="1:12" s="130" customFormat="1" ht="22.5">
      <c r="A120" s="17"/>
      <c r="B120" s="38" t="s">
        <v>204</v>
      </c>
      <c r="C120" s="25">
        <v>966</v>
      </c>
      <c r="D120" s="17" t="s">
        <v>85</v>
      </c>
      <c r="E120" s="1" t="s">
        <v>179</v>
      </c>
      <c r="F120" s="25">
        <v>244</v>
      </c>
      <c r="G120" s="25"/>
      <c r="H120" s="28">
        <f>H121</f>
        <v>100</v>
      </c>
      <c r="I120" s="232"/>
      <c r="J120"/>
      <c r="K120"/>
      <c r="L120"/>
    </row>
    <row r="121" spans="1:8" ht="12.75">
      <c r="A121" s="50"/>
      <c r="B121" s="6" t="s">
        <v>213</v>
      </c>
      <c r="C121" s="49">
        <v>966</v>
      </c>
      <c r="D121" s="50" t="s">
        <v>85</v>
      </c>
      <c r="E121" s="67" t="s">
        <v>179</v>
      </c>
      <c r="F121" s="49">
        <v>244</v>
      </c>
      <c r="G121" s="141">
        <v>226</v>
      </c>
      <c r="H121" s="142">
        <v>100</v>
      </c>
    </row>
    <row r="122" spans="1:8" ht="57" hidden="1" thickBot="1">
      <c r="A122" s="44" t="s">
        <v>35</v>
      </c>
      <c r="B122" s="45" t="s">
        <v>125</v>
      </c>
      <c r="C122" s="46">
        <v>966</v>
      </c>
      <c r="D122" s="47" t="s">
        <v>85</v>
      </c>
      <c r="E122" s="47" t="s">
        <v>180</v>
      </c>
      <c r="F122" s="46"/>
      <c r="G122" s="46"/>
      <c r="H122" s="71">
        <f>H123</f>
        <v>6</v>
      </c>
    </row>
    <row r="123" spans="1:8" ht="22.5">
      <c r="A123" s="17" t="s">
        <v>36</v>
      </c>
      <c r="B123" s="51" t="s">
        <v>26</v>
      </c>
      <c r="C123" s="32">
        <v>966</v>
      </c>
      <c r="D123" s="9" t="s">
        <v>85</v>
      </c>
      <c r="E123" s="67" t="s">
        <v>180</v>
      </c>
      <c r="F123" s="32">
        <v>200</v>
      </c>
      <c r="G123" s="32"/>
      <c r="H123" s="28">
        <f>H124</f>
        <v>6</v>
      </c>
    </row>
    <row r="124" spans="1:8" ht="22.5">
      <c r="A124" s="17"/>
      <c r="B124" s="5" t="s">
        <v>111</v>
      </c>
      <c r="C124" s="32">
        <v>966</v>
      </c>
      <c r="D124" s="9" t="s">
        <v>85</v>
      </c>
      <c r="E124" s="1" t="s">
        <v>180</v>
      </c>
      <c r="F124" s="32">
        <v>240</v>
      </c>
      <c r="G124" s="32"/>
      <c r="H124" s="28">
        <f>H125</f>
        <v>6</v>
      </c>
    </row>
    <row r="125" spans="1:8" ht="22.5">
      <c r="A125" s="17"/>
      <c r="B125" s="38" t="s">
        <v>204</v>
      </c>
      <c r="C125" s="32">
        <v>966</v>
      </c>
      <c r="D125" s="9" t="s">
        <v>85</v>
      </c>
      <c r="E125" s="1" t="s">
        <v>180</v>
      </c>
      <c r="F125" s="32">
        <v>244</v>
      </c>
      <c r="G125" s="32"/>
      <c r="H125" s="28">
        <f>H126</f>
        <v>6</v>
      </c>
    </row>
    <row r="126" spans="1:8" ht="13.5" thickBot="1">
      <c r="A126" s="17"/>
      <c r="B126" s="5" t="s">
        <v>213</v>
      </c>
      <c r="C126" s="32">
        <v>966</v>
      </c>
      <c r="D126" s="9" t="s">
        <v>85</v>
      </c>
      <c r="E126" s="120" t="s">
        <v>180</v>
      </c>
      <c r="F126" s="32">
        <v>244</v>
      </c>
      <c r="G126" s="140">
        <v>226</v>
      </c>
      <c r="H126" s="134">
        <v>6</v>
      </c>
    </row>
    <row r="127" spans="1:8" ht="45.75" hidden="1" thickBot="1">
      <c r="A127" s="44" t="s">
        <v>37</v>
      </c>
      <c r="B127" s="45" t="s">
        <v>124</v>
      </c>
      <c r="C127" s="46">
        <v>966</v>
      </c>
      <c r="D127" s="47" t="s">
        <v>85</v>
      </c>
      <c r="E127" s="47" t="s">
        <v>181</v>
      </c>
      <c r="F127" s="46"/>
      <c r="G127" s="46"/>
      <c r="H127" s="71">
        <f>H128</f>
        <v>518.5</v>
      </c>
    </row>
    <row r="128" spans="1:8" ht="22.5">
      <c r="A128" s="17" t="s">
        <v>38</v>
      </c>
      <c r="B128" s="36" t="s">
        <v>26</v>
      </c>
      <c r="C128" s="25">
        <v>966</v>
      </c>
      <c r="D128" s="17" t="s">
        <v>85</v>
      </c>
      <c r="E128" s="9" t="s">
        <v>181</v>
      </c>
      <c r="F128" s="25">
        <v>200</v>
      </c>
      <c r="G128" s="25"/>
      <c r="H128" s="28">
        <f>H129</f>
        <v>518.5</v>
      </c>
    </row>
    <row r="129" spans="1:8" ht="22.5">
      <c r="A129" s="17"/>
      <c r="B129" s="5" t="s">
        <v>111</v>
      </c>
      <c r="C129" s="25">
        <v>966</v>
      </c>
      <c r="D129" s="17" t="s">
        <v>85</v>
      </c>
      <c r="E129" s="9" t="s">
        <v>181</v>
      </c>
      <c r="F129" s="25">
        <v>240</v>
      </c>
      <c r="G129" s="25"/>
      <c r="H129" s="28">
        <f>H130</f>
        <v>518.5</v>
      </c>
    </row>
    <row r="130" spans="1:8" ht="22.5">
      <c r="A130" s="17"/>
      <c r="B130" s="5" t="s">
        <v>204</v>
      </c>
      <c r="C130" s="32">
        <v>966</v>
      </c>
      <c r="D130" s="9" t="s">
        <v>85</v>
      </c>
      <c r="E130" s="9" t="s">
        <v>181</v>
      </c>
      <c r="F130" s="32">
        <v>244</v>
      </c>
      <c r="G130" s="140"/>
      <c r="H130" s="28">
        <f>H131</f>
        <v>518.5</v>
      </c>
    </row>
    <row r="131" spans="1:8" ht="12.75">
      <c r="A131" s="17"/>
      <c r="B131" s="5" t="s">
        <v>208</v>
      </c>
      <c r="C131" s="25">
        <v>966</v>
      </c>
      <c r="D131" s="17" t="s">
        <v>85</v>
      </c>
      <c r="E131" s="9" t="s">
        <v>181</v>
      </c>
      <c r="F131" s="25">
        <v>244</v>
      </c>
      <c r="G131" s="25">
        <v>290</v>
      </c>
      <c r="H131" s="28">
        <f>140+378.5</f>
        <v>518.5</v>
      </c>
    </row>
    <row r="132" spans="1:8" ht="23.25" hidden="1" thickBot="1">
      <c r="A132" s="44" t="s">
        <v>39</v>
      </c>
      <c r="B132" s="45" t="s">
        <v>118</v>
      </c>
      <c r="C132" s="46">
        <v>966</v>
      </c>
      <c r="D132" s="47" t="s">
        <v>85</v>
      </c>
      <c r="E132" s="47" t="s">
        <v>197</v>
      </c>
      <c r="F132" s="46"/>
      <c r="G132" s="46"/>
      <c r="H132" s="71">
        <f>H133</f>
        <v>1270</v>
      </c>
    </row>
    <row r="133" spans="1:8" ht="22.5">
      <c r="A133" s="17" t="s">
        <v>40</v>
      </c>
      <c r="B133" s="36" t="s">
        <v>26</v>
      </c>
      <c r="C133" s="25">
        <v>966</v>
      </c>
      <c r="D133" s="17" t="s">
        <v>85</v>
      </c>
      <c r="E133" s="9" t="s">
        <v>197</v>
      </c>
      <c r="F133" s="25">
        <v>200</v>
      </c>
      <c r="G133" s="25"/>
      <c r="H133" s="28">
        <f>H134</f>
        <v>1270</v>
      </c>
    </row>
    <row r="134" spans="1:8" ht="22.5">
      <c r="A134" s="17"/>
      <c r="B134" s="5" t="s">
        <v>111</v>
      </c>
      <c r="C134" s="25">
        <v>966</v>
      </c>
      <c r="D134" s="17" t="s">
        <v>85</v>
      </c>
      <c r="E134" s="9" t="s">
        <v>197</v>
      </c>
      <c r="F134" s="25">
        <v>240</v>
      </c>
      <c r="G134" s="25"/>
      <c r="H134" s="28">
        <f>H135</f>
        <v>1270</v>
      </c>
    </row>
    <row r="135" spans="1:8" ht="22.5">
      <c r="A135" s="17"/>
      <c r="B135" s="5" t="s">
        <v>204</v>
      </c>
      <c r="C135" s="25">
        <v>966</v>
      </c>
      <c r="D135" s="17" t="s">
        <v>85</v>
      </c>
      <c r="E135" s="9" t="s">
        <v>197</v>
      </c>
      <c r="F135" s="25">
        <v>244</v>
      </c>
      <c r="G135" s="25"/>
      <c r="H135" s="28">
        <f>SUM(H136:H137)</f>
        <v>1270</v>
      </c>
    </row>
    <row r="136" spans="1:8" ht="12.75">
      <c r="A136" s="17"/>
      <c r="B136" s="5" t="s">
        <v>213</v>
      </c>
      <c r="C136" s="25"/>
      <c r="D136" s="17" t="s">
        <v>85</v>
      </c>
      <c r="E136" s="9" t="s">
        <v>197</v>
      </c>
      <c r="F136" s="25">
        <v>244</v>
      </c>
      <c r="G136" s="25">
        <v>226</v>
      </c>
      <c r="H136" s="28">
        <v>270</v>
      </c>
    </row>
    <row r="137" spans="1:8" ht="12.75" hidden="1">
      <c r="A137" s="17"/>
      <c r="B137" s="5" t="s">
        <v>223</v>
      </c>
      <c r="C137" s="25">
        <v>967</v>
      </c>
      <c r="D137" s="17" t="s">
        <v>85</v>
      </c>
      <c r="E137" s="9" t="s">
        <v>197</v>
      </c>
      <c r="F137" s="25">
        <v>244</v>
      </c>
      <c r="G137" s="25">
        <v>310</v>
      </c>
      <c r="H137" s="28">
        <v>1000</v>
      </c>
    </row>
    <row r="138" spans="1:12" s="130" customFormat="1" ht="12" customHeight="1" hidden="1" thickBot="1">
      <c r="A138" s="44" t="s">
        <v>41</v>
      </c>
      <c r="B138" s="45" t="s">
        <v>123</v>
      </c>
      <c r="C138" s="46">
        <v>966</v>
      </c>
      <c r="D138" s="47" t="s">
        <v>85</v>
      </c>
      <c r="E138" s="47" t="s">
        <v>182</v>
      </c>
      <c r="F138" s="46"/>
      <c r="G138" s="46"/>
      <c r="H138" s="71">
        <f>H139</f>
        <v>5.5</v>
      </c>
      <c r="I138" s="232"/>
      <c r="J138"/>
      <c r="K138"/>
      <c r="L138"/>
    </row>
    <row r="139" spans="1:12" s="130" customFormat="1" ht="22.5">
      <c r="A139" s="17" t="s">
        <v>100</v>
      </c>
      <c r="B139" s="36" t="s">
        <v>26</v>
      </c>
      <c r="C139" s="25">
        <v>966</v>
      </c>
      <c r="D139" s="17" t="s">
        <v>85</v>
      </c>
      <c r="E139" s="9" t="s">
        <v>182</v>
      </c>
      <c r="F139" s="25">
        <v>200</v>
      </c>
      <c r="G139" s="25"/>
      <c r="H139" s="28">
        <f>H140</f>
        <v>5.5</v>
      </c>
      <c r="I139" s="232"/>
      <c r="J139"/>
      <c r="K139"/>
      <c r="L139"/>
    </row>
    <row r="140" spans="1:12" s="130" customFormat="1" ht="22.5">
      <c r="A140" s="17"/>
      <c r="B140" s="5" t="s">
        <v>111</v>
      </c>
      <c r="C140" s="25">
        <v>966</v>
      </c>
      <c r="D140" s="17" t="s">
        <v>85</v>
      </c>
      <c r="E140" s="9" t="s">
        <v>182</v>
      </c>
      <c r="F140" s="25">
        <v>240</v>
      </c>
      <c r="G140" s="25"/>
      <c r="H140" s="29">
        <f>H141</f>
        <v>5.5</v>
      </c>
      <c r="I140" s="232"/>
      <c r="J140"/>
      <c r="K140"/>
      <c r="L140"/>
    </row>
    <row r="141" spans="1:12" s="130" customFormat="1" ht="22.5">
      <c r="A141" s="17"/>
      <c r="B141" s="38" t="s">
        <v>204</v>
      </c>
      <c r="C141" s="25">
        <v>966</v>
      </c>
      <c r="D141" s="17" t="s">
        <v>85</v>
      </c>
      <c r="E141" s="9" t="s">
        <v>182</v>
      </c>
      <c r="F141" s="25">
        <v>244</v>
      </c>
      <c r="G141" s="25"/>
      <c r="H141" s="29">
        <f>H142</f>
        <v>5.5</v>
      </c>
      <c r="I141" s="232"/>
      <c r="J141"/>
      <c r="K141"/>
      <c r="L141"/>
    </row>
    <row r="142" spans="1:12" s="130" customFormat="1" ht="12.75">
      <c r="A142" s="17"/>
      <c r="B142" s="5" t="s">
        <v>213</v>
      </c>
      <c r="C142" s="25">
        <v>966</v>
      </c>
      <c r="D142" s="17" t="s">
        <v>85</v>
      </c>
      <c r="E142" s="9" t="s">
        <v>182</v>
      </c>
      <c r="F142" s="25">
        <v>244</v>
      </c>
      <c r="G142" s="139">
        <v>226</v>
      </c>
      <c r="H142" s="134">
        <v>5.5</v>
      </c>
      <c r="I142" s="232"/>
      <c r="J142"/>
      <c r="K142"/>
      <c r="L142"/>
    </row>
    <row r="143" spans="1:12" s="130" customFormat="1" ht="34.5" hidden="1" thickBot="1">
      <c r="A143" s="44" t="s">
        <v>42</v>
      </c>
      <c r="B143" s="45" t="s">
        <v>122</v>
      </c>
      <c r="C143" s="46">
        <v>966</v>
      </c>
      <c r="D143" s="47" t="s">
        <v>85</v>
      </c>
      <c r="E143" s="47" t="s">
        <v>235</v>
      </c>
      <c r="F143" s="46"/>
      <c r="G143" s="46"/>
      <c r="H143" s="71">
        <f>H144</f>
        <v>5.5</v>
      </c>
      <c r="I143" s="232"/>
      <c r="J143"/>
      <c r="K143"/>
      <c r="L143"/>
    </row>
    <row r="144" spans="1:12" s="130" customFormat="1" ht="22.5">
      <c r="A144" s="17" t="s">
        <v>101</v>
      </c>
      <c r="B144" s="36" t="s">
        <v>26</v>
      </c>
      <c r="C144" s="25">
        <v>966</v>
      </c>
      <c r="D144" s="17" t="s">
        <v>85</v>
      </c>
      <c r="E144" s="9" t="s">
        <v>235</v>
      </c>
      <c r="F144" s="25">
        <v>200</v>
      </c>
      <c r="G144" s="25"/>
      <c r="H144" s="28">
        <f>H145</f>
        <v>5.5</v>
      </c>
      <c r="I144" s="232"/>
      <c r="J144"/>
      <c r="K144"/>
      <c r="L144"/>
    </row>
    <row r="145" spans="1:12" s="130" customFormat="1" ht="22.5">
      <c r="A145" s="17"/>
      <c r="B145" s="5" t="s">
        <v>111</v>
      </c>
      <c r="C145" s="25">
        <v>966</v>
      </c>
      <c r="D145" s="17" t="s">
        <v>85</v>
      </c>
      <c r="E145" s="9" t="s">
        <v>235</v>
      </c>
      <c r="F145" s="25">
        <v>240</v>
      </c>
      <c r="G145" s="25"/>
      <c r="H145" s="29">
        <f>H146</f>
        <v>5.5</v>
      </c>
      <c r="I145" s="232"/>
      <c r="J145"/>
      <c r="K145"/>
      <c r="L145"/>
    </row>
    <row r="146" spans="1:12" s="130" customFormat="1" ht="22.5">
      <c r="A146" s="17"/>
      <c r="B146" s="38" t="s">
        <v>204</v>
      </c>
      <c r="C146" s="25">
        <v>966</v>
      </c>
      <c r="D146" s="17" t="s">
        <v>85</v>
      </c>
      <c r="E146" s="9" t="s">
        <v>235</v>
      </c>
      <c r="F146" s="25">
        <v>244</v>
      </c>
      <c r="G146" s="25"/>
      <c r="H146" s="29">
        <f>H147</f>
        <v>5.5</v>
      </c>
      <c r="I146" s="232"/>
      <c r="J146"/>
      <c r="K146"/>
      <c r="L146"/>
    </row>
    <row r="147" spans="1:12" s="130" customFormat="1" ht="12.75">
      <c r="A147" s="17"/>
      <c r="B147" s="5" t="s">
        <v>213</v>
      </c>
      <c r="C147" s="25">
        <v>966</v>
      </c>
      <c r="D147" s="17" t="s">
        <v>85</v>
      </c>
      <c r="E147" s="9" t="s">
        <v>235</v>
      </c>
      <c r="F147" s="25">
        <v>244</v>
      </c>
      <c r="G147" s="139">
        <v>226</v>
      </c>
      <c r="H147" s="134">
        <v>5.5</v>
      </c>
      <c r="I147" s="232"/>
      <c r="J147"/>
      <c r="K147"/>
      <c r="L147"/>
    </row>
    <row r="148" spans="1:12" s="130" customFormat="1" ht="67.5" hidden="1">
      <c r="A148" s="73" t="s">
        <v>43</v>
      </c>
      <c r="B148" s="74" t="s">
        <v>121</v>
      </c>
      <c r="C148" s="75">
        <v>966</v>
      </c>
      <c r="D148" s="76" t="s">
        <v>85</v>
      </c>
      <c r="E148" s="76" t="s">
        <v>183</v>
      </c>
      <c r="F148" s="75"/>
      <c r="G148" s="75"/>
      <c r="H148" s="77">
        <f>H149</f>
        <v>5.5</v>
      </c>
      <c r="I148" s="232"/>
      <c r="J148"/>
      <c r="K148"/>
      <c r="L148"/>
    </row>
    <row r="149" spans="1:12" s="130" customFormat="1" ht="22.5">
      <c r="A149" s="18" t="s">
        <v>44</v>
      </c>
      <c r="B149" s="38" t="s">
        <v>26</v>
      </c>
      <c r="C149" s="26">
        <v>966</v>
      </c>
      <c r="D149" s="18" t="s">
        <v>85</v>
      </c>
      <c r="E149" s="1" t="s">
        <v>183</v>
      </c>
      <c r="F149" s="26">
        <v>200</v>
      </c>
      <c r="G149" s="26"/>
      <c r="H149" s="29">
        <f>H150</f>
        <v>5.5</v>
      </c>
      <c r="I149" s="232"/>
      <c r="J149"/>
      <c r="K149"/>
      <c r="L149"/>
    </row>
    <row r="150" spans="1:12" s="130" customFormat="1" ht="22.5">
      <c r="A150" s="18"/>
      <c r="B150" s="5" t="s">
        <v>111</v>
      </c>
      <c r="C150" s="26">
        <v>966</v>
      </c>
      <c r="D150" s="18" t="s">
        <v>85</v>
      </c>
      <c r="E150" s="1" t="s">
        <v>183</v>
      </c>
      <c r="F150" s="26">
        <v>240</v>
      </c>
      <c r="G150" s="26"/>
      <c r="H150" s="29">
        <f>H151</f>
        <v>5.5</v>
      </c>
      <c r="I150" s="232"/>
      <c r="J150"/>
      <c r="K150"/>
      <c r="L150"/>
    </row>
    <row r="151" spans="1:12" s="130" customFormat="1" ht="22.5">
      <c r="A151" s="18"/>
      <c r="B151" s="38" t="s">
        <v>204</v>
      </c>
      <c r="C151" s="26">
        <v>966</v>
      </c>
      <c r="D151" s="18" t="s">
        <v>85</v>
      </c>
      <c r="E151" s="1" t="s">
        <v>183</v>
      </c>
      <c r="F151" s="26">
        <v>244</v>
      </c>
      <c r="G151" s="26"/>
      <c r="H151" s="29">
        <f>H152</f>
        <v>5.5</v>
      </c>
      <c r="I151" s="232"/>
      <c r="J151"/>
      <c r="K151"/>
      <c r="L151"/>
    </row>
    <row r="152" spans="1:12" s="130" customFormat="1" ht="12.75">
      <c r="A152" s="17"/>
      <c r="B152" s="5" t="s">
        <v>213</v>
      </c>
      <c r="C152" s="25">
        <v>966</v>
      </c>
      <c r="D152" s="17" t="s">
        <v>85</v>
      </c>
      <c r="E152" s="9" t="s">
        <v>183</v>
      </c>
      <c r="F152" s="25">
        <v>244</v>
      </c>
      <c r="G152" s="139">
        <v>226</v>
      </c>
      <c r="H152" s="134">
        <v>5.5</v>
      </c>
      <c r="I152" s="232"/>
      <c r="J152"/>
      <c r="K152"/>
      <c r="L152"/>
    </row>
    <row r="153" spans="1:12" s="130" customFormat="1" ht="23.25" hidden="1" thickBot="1">
      <c r="A153" s="44" t="s">
        <v>104</v>
      </c>
      <c r="B153" s="45" t="s">
        <v>120</v>
      </c>
      <c r="C153" s="46">
        <v>966</v>
      </c>
      <c r="D153" s="47" t="s">
        <v>85</v>
      </c>
      <c r="E153" s="47" t="s">
        <v>184</v>
      </c>
      <c r="F153" s="46"/>
      <c r="G153" s="46"/>
      <c r="H153" s="71">
        <f>H154</f>
        <v>220</v>
      </c>
      <c r="I153" s="232"/>
      <c r="J153"/>
      <c r="K153"/>
      <c r="L153"/>
    </row>
    <row r="154" spans="1:12" s="130" customFormat="1" ht="22.5">
      <c r="A154" s="17" t="s">
        <v>114</v>
      </c>
      <c r="B154" s="36" t="s">
        <v>26</v>
      </c>
      <c r="C154" s="25">
        <v>966</v>
      </c>
      <c r="D154" s="17" t="s">
        <v>85</v>
      </c>
      <c r="E154" s="9" t="s">
        <v>184</v>
      </c>
      <c r="F154" s="25">
        <v>200</v>
      </c>
      <c r="G154" s="25"/>
      <c r="H154" s="28">
        <f>H155</f>
        <v>220</v>
      </c>
      <c r="I154" s="232"/>
      <c r="J154"/>
      <c r="K154"/>
      <c r="L154"/>
    </row>
    <row r="155" spans="1:12" s="130" customFormat="1" ht="22.5">
      <c r="A155" s="17"/>
      <c r="B155" s="5" t="s">
        <v>111</v>
      </c>
      <c r="C155" s="25">
        <v>966</v>
      </c>
      <c r="D155" s="17" t="s">
        <v>85</v>
      </c>
      <c r="E155" s="9" t="s">
        <v>184</v>
      </c>
      <c r="F155" s="25">
        <v>240</v>
      </c>
      <c r="G155" s="25"/>
      <c r="H155" s="28">
        <f>H156</f>
        <v>220</v>
      </c>
      <c r="I155" s="232"/>
      <c r="J155"/>
      <c r="K155"/>
      <c r="L155"/>
    </row>
    <row r="156" spans="1:12" s="130" customFormat="1" ht="22.5">
      <c r="A156" s="17"/>
      <c r="B156" s="38" t="s">
        <v>204</v>
      </c>
      <c r="C156" s="25">
        <v>966</v>
      </c>
      <c r="D156" s="17" t="s">
        <v>85</v>
      </c>
      <c r="E156" s="9" t="s">
        <v>184</v>
      </c>
      <c r="F156" s="25">
        <v>244</v>
      </c>
      <c r="G156" s="25"/>
      <c r="H156" s="28">
        <f>H157</f>
        <v>220</v>
      </c>
      <c r="I156" s="232"/>
      <c r="J156"/>
      <c r="K156"/>
      <c r="L156"/>
    </row>
    <row r="157" spans="1:12" s="130" customFormat="1" ht="12.75">
      <c r="A157" s="17"/>
      <c r="B157" s="5" t="s">
        <v>213</v>
      </c>
      <c r="C157" s="25">
        <v>966</v>
      </c>
      <c r="D157" s="17" t="s">
        <v>85</v>
      </c>
      <c r="E157" s="9" t="s">
        <v>184</v>
      </c>
      <c r="F157" s="25">
        <v>244</v>
      </c>
      <c r="G157" s="139">
        <v>226</v>
      </c>
      <c r="H157" s="134">
        <v>220</v>
      </c>
      <c r="I157" s="232"/>
      <c r="J157"/>
      <c r="K157"/>
      <c r="L157"/>
    </row>
    <row r="158" spans="1:12" s="130" customFormat="1" ht="34.5" hidden="1" thickBot="1">
      <c r="A158" s="44" t="s">
        <v>136</v>
      </c>
      <c r="B158" s="45" t="s">
        <v>170</v>
      </c>
      <c r="C158" s="46">
        <v>966</v>
      </c>
      <c r="D158" s="47" t="s">
        <v>85</v>
      </c>
      <c r="E158" s="47" t="s">
        <v>185</v>
      </c>
      <c r="F158" s="46"/>
      <c r="G158" s="46"/>
      <c r="H158" s="71">
        <f>H159</f>
        <v>25</v>
      </c>
      <c r="I158" s="232"/>
      <c r="J158"/>
      <c r="K158"/>
      <c r="L158"/>
    </row>
    <row r="159" spans="1:12" s="130" customFormat="1" ht="39" customHeight="1">
      <c r="A159" s="50" t="s">
        <v>137</v>
      </c>
      <c r="B159" s="48" t="s">
        <v>26</v>
      </c>
      <c r="C159" s="49">
        <v>966</v>
      </c>
      <c r="D159" s="50" t="s">
        <v>85</v>
      </c>
      <c r="E159" s="67" t="s">
        <v>185</v>
      </c>
      <c r="F159" s="49">
        <v>200</v>
      </c>
      <c r="G159" s="49"/>
      <c r="H159" s="59">
        <f>H160</f>
        <v>25</v>
      </c>
      <c r="I159" s="232"/>
      <c r="J159"/>
      <c r="K159"/>
      <c r="L159"/>
    </row>
    <row r="160" spans="1:12" s="130" customFormat="1" ht="22.5">
      <c r="A160" s="122"/>
      <c r="B160" s="5" t="s">
        <v>111</v>
      </c>
      <c r="C160" s="124">
        <v>966</v>
      </c>
      <c r="D160" s="122" t="s">
        <v>85</v>
      </c>
      <c r="E160" s="1" t="s">
        <v>185</v>
      </c>
      <c r="F160" s="124">
        <v>240</v>
      </c>
      <c r="G160" s="124"/>
      <c r="H160" s="29">
        <f>H161</f>
        <v>25</v>
      </c>
      <c r="I160" s="232"/>
      <c r="J160"/>
      <c r="K160"/>
      <c r="L160"/>
    </row>
    <row r="161" spans="1:12" s="130" customFormat="1" ht="22.5">
      <c r="A161" s="122"/>
      <c r="B161" s="38" t="s">
        <v>204</v>
      </c>
      <c r="C161" s="124">
        <v>966</v>
      </c>
      <c r="D161" s="122" t="s">
        <v>85</v>
      </c>
      <c r="E161" s="1" t="s">
        <v>185</v>
      </c>
      <c r="F161" s="124">
        <v>244</v>
      </c>
      <c r="G161" s="124"/>
      <c r="H161" s="29">
        <f>H162</f>
        <v>25</v>
      </c>
      <c r="I161" s="232"/>
      <c r="J161"/>
      <c r="K161"/>
      <c r="L161"/>
    </row>
    <row r="162" spans="1:12" s="130" customFormat="1" ht="13.5" thickBot="1">
      <c r="A162" s="17"/>
      <c r="B162" s="5" t="s">
        <v>213</v>
      </c>
      <c r="C162" s="25">
        <v>966</v>
      </c>
      <c r="D162" s="17" t="s">
        <v>85</v>
      </c>
      <c r="E162" s="9" t="s">
        <v>185</v>
      </c>
      <c r="F162" s="25">
        <v>244</v>
      </c>
      <c r="G162" s="139">
        <v>226</v>
      </c>
      <c r="H162" s="134">
        <v>25</v>
      </c>
      <c r="I162" s="232"/>
      <c r="J162"/>
      <c r="K162"/>
      <c r="L162"/>
    </row>
    <row r="163" spans="1:12" s="130" customFormat="1" ht="21.75" hidden="1" thickBot="1">
      <c r="A163" s="84" t="s">
        <v>45</v>
      </c>
      <c r="B163" s="85" t="s">
        <v>46</v>
      </c>
      <c r="C163" s="86">
        <v>966</v>
      </c>
      <c r="D163" s="87" t="s">
        <v>88</v>
      </c>
      <c r="E163" s="87"/>
      <c r="F163" s="86"/>
      <c r="G163" s="86"/>
      <c r="H163" s="88">
        <f>H164</f>
        <v>1307.5</v>
      </c>
      <c r="I163" s="232"/>
      <c r="J163"/>
      <c r="K163"/>
      <c r="L163"/>
    </row>
    <row r="164" spans="1:12" s="130" customFormat="1" ht="36" customHeight="1" thickBot="1">
      <c r="A164" s="78" t="s">
        <v>47</v>
      </c>
      <c r="B164" s="79" t="s">
        <v>48</v>
      </c>
      <c r="C164" s="80">
        <v>966</v>
      </c>
      <c r="D164" s="81" t="s">
        <v>89</v>
      </c>
      <c r="E164" s="81"/>
      <c r="F164" s="80"/>
      <c r="G164" s="80"/>
      <c r="H164" s="82">
        <f>H165+H170</f>
        <v>1307.5</v>
      </c>
      <c r="I164" s="232"/>
      <c r="J164"/>
      <c r="K164"/>
      <c r="L164"/>
    </row>
    <row r="165" spans="1:8" ht="90.75" thickBot="1">
      <c r="A165" s="44" t="s">
        <v>166</v>
      </c>
      <c r="B165" s="45" t="s">
        <v>167</v>
      </c>
      <c r="C165" s="46">
        <v>966</v>
      </c>
      <c r="D165" s="47" t="s">
        <v>89</v>
      </c>
      <c r="E165" s="47" t="s">
        <v>186</v>
      </c>
      <c r="F165" s="46"/>
      <c r="G165" s="46"/>
      <c r="H165" s="71">
        <f>H169</f>
        <v>80</v>
      </c>
    </row>
    <row r="166" spans="1:8" ht="71.25" customHeight="1">
      <c r="A166" s="17" t="s">
        <v>168</v>
      </c>
      <c r="B166" s="36" t="s">
        <v>26</v>
      </c>
      <c r="C166" s="25">
        <v>966</v>
      </c>
      <c r="D166" s="17" t="s">
        <v>89</v>
      </c>
      <c r="E166" s="9" t="s">
        <v>186</v>
      </c>
      <c r="F166" s="25">
        <v>200</v>
      </c>
      <c r="G166" s="25"/>
      <c r="H166" s="28">
        <f>H168</f>
        <v>80</v>
      </c>
    </row>
    <row r="167" spans="1:8" ht="22.5">
      <c r="A167" s="17"/>
      <c r="B167" s="5" t="s">
        <v>111</v>
      </c>
      <c r="C167" s="25">
        <v>966</v>
      </c>
      <c r="D167" s="17" t="s">
        <v>89</v>
      </c>
      <c r="E167" s="9" t="s">
        <v>186</v>
      </c>
      <c r="F167" s="25">
        <v>240</v>
      </c>
      <c r="G167" s="25"/>
      <c r="H167" s="28">
        <f>H168</f>
        <v>80</v>
      </c>
    </row>
    <row r="168" spans="1:8" ht="22.5">
      <c r="A168" s="17"/>
      <c r="B168" s="38" t="s">
        <v>204</v>
      </c>
      <c r="C168" s="25">
        <v>966</v>
      </c>
      <c r="D168" s="17" t="s">
        <v>89</v>
      </c>
      <c r="E168" s="9" t="s">
        <v>186</v>
      </c>
      <c r="F168" s="25">
        <v>244</v>
      </c>
      <c r="G168" s="25"/>
      <c r="H168" s="28">
        <f>H169</f>
        <v>80</v>
      </c>
    </row>
    <row r="169" spans="1:8" ht="12.75">
      <c r="A169" s="17"/>
      <c r="B169" s="5" t="s">
        <v>213</v>
      </c>
      <c r="C169" s="25">
        <v>966</v>
      </c>
      <c r="D169" s="17" t="s">
        <v>89</v>
      </c>
      <c r="E169" s="9" t="s">
        <v>186</v>
      </c>
      <c r="F169" s="25">
        <v>244</v>
      </c>
      <c r="G169" s="139">
        <v>226</v>
      </c>
      <c r="H169" s="134">
        <v>80</v>
      </c>
    </row>
    <row r="170" spans="1:8" ht="57" hidden="1" thickBot="1">
      <c r="A170" s="44" t="s">
        <v>49</v>
      </c>
      <c r="B170" s="45" t="s">
        <v>116</v>
      </c>
      <c r="C170" s="46">
        <v>966</v>
      </c>
      <c r="D170" s="47" t="s">
        <v>89</v>
      </c>
      <c r="E170" s="47" t="s">
        <v>187</v>
      </c>
      <c r="F170" s="46"/>
      <c r="G170" s="46"/>
      <c r="H170" s="71">
        <f>H171</f>
        <v>1227.5</v>
      </c>
    </row>
    <row r="171" spans="1:8" ht="22.5">
      <c r="A171" s="17" t="s">
        <v>50</v>
      </c>
      <c r="B171" s="36" t="s">
        <v>26</v>
      </c>
      <c r="C171" s="25">
        <v>966</v>
      </c>
      <c r="D171" s="17" t="s">
        <v>89</v>
      </c>
      <c r="E171" s="9" t="s">
        <v>187</v>
      </c>
      <c r="F171" s="25">
        <v>200</v>
      </c>
      <c r="G171" s="25"/>
      <c r="H171" s="28">
        <f>H172</f>
        <v>1227.5</v>
      </c>
    </row>
    <row r="172" spans="1:8" ht="22.5">
      <c r="A172" s="17"/>
      <c r="B172" s="5" t="s">
        <v>111</v>
      </c>
      <c r="C172" s="25">
        <v>966</v>
      </c>
      <c r="D172" s="17" t="s">
        <v>89</v>
      </c>
      <c r="E172" s="9" t="s">
        <v>187</v>
      </c>
      <c r="F172" s="25">
        <v>240</v>
      </c>
      <c r="G172" s="25"/>
      <c r="H172" s="28">
        <f>H173</f>
        <v>1227.5</v>
      </c>
    </row>
    <row r="173" spans="1:8" ht="22.5">
      <c r="A173" s="17"/>
      <c r="B173" s="38" t="s">
        <v>204</v>
      </c>
      <c r="C173" s="25">
        <v>966</v>
      </c>
      <c r="D173" s="17" t="s">
        <v>89</v>
      </c>
      <c r="E173" s="9" t="s">
        <v>187</v>
      </c>
      <c r="F173" s="25">
        <v>244</v>
      </c>
      <c r="G173" s="25"/>
      <c r="H173" s="28">
        <f>SUM(H174:H175)</f>
        <v>1227.5</v>
      </c>
    </row>
    <row r="174" spans="1:8" ht="13.5" thickBot="1">
      <c r="A174" s="18"/>
      <c r="B174" s="5" t="s">
        <v>407</v>
      </c>
      <c r="C174" s="26">
        <v>966</v>
      </c>
      <c r="D174" s="18" t="s">
        <v>89</v>
      </c>
      <c r="E174" s="1" t="s">
        <v>187</v>
      </c>
      <c r="F174" s="26">
        <v>244</v>
      </c>
      <c r="G174" s="26">
        <v>224</v>
      </c>
      <c r="H174" s="29">
        <v>900</v>
      </c>
    </row>
    <row r="175" spans="1:8" ht="13.5" hidden="1" thickBot="1">
      <c r="A175" s="18"/>
      <c r="B175" s="5" t="s">
        <v>213</v>
      </c>
      <c r="C175" s="26">
        <v>966</v>
      </c>
      <c r="D175" s="18" t="s">
        <v>89</v>
      </c>
      <c r="E175" s="1" t="s">
        <v>187</v>
      </c>
      <c r="F175" s="26">
        <v>244</v>
      </c>
      <c r="G175" s="26">
        <v>226</v>
      </c>
      <c r="H175" s="29">
        <v>327.5</v>
      </c>
    </row>
    <row r="176" spans="1:8" ht="13.5" hidden="1" thickBot="1">
      <c r="A176" s="84" t="s">
        <v>138</v>
      </c>
      <c r="B176" s="85" t="s">
        <v>51</v>
      </c>
      <c r="C176" s="86">
        <v>966</v>
      </c>
      <c r="D176" s="87" t="s">
        <v>90</v>
      </c>
      <c r="E176" s="87"/>
      <c r="F176" s="86"/>
      <c r="G176" s="86"/>
      <c r="H176" s="88">
        <f>H177</f>
        <v>47638.899999999994</v>
      </c>
    </row>
    <row r="177" spans="1:8" ht="13.5" thickBot="1">
      <c r="A177" s="78" t="s">
        <v>140</v>
      </c>
      <c r="B177" s="79" t="s">
        <v>52</v>
      </c>
      <c r="C177" s="80">
        <v>966</v>
      </c>
      <c r="D177" s="81" t="s">
        <v>91</v>
      </c>
      <c r="E177" s="81"/>
      <c r="F177" s="80"/>
      <c r="G177" s="80"/>
      <c r="H177" s="82">
        <f>H178+H183+H188+H193+H198+H203+H208</f>
        <v>47638.899999999994</v>
      </c>
    </row>
    <row r="178" spans="1:8" ht="45.75" thickBot="1">
      <c r="A178" s="44" t="s">
        <v>141</v>
      </c>
      <c r="B178" s="45" t="s">
        <v>132</v>
      </c>
      <c r="C178" s="46">
        <v>966</v>
      </c>
      <c r="D178" s="47" t="s">
        <v>91</v>
      </c>
      <c r="E178" s="47" t="s">
        <v>188</v>
      </c>
      <c r="F178" s="46"/>
      <c r="G178" s="46"/>
      <c r="H178" s="71">
        <f>H179</f>
        <v>9029.9</v>
      </c>
    </row>
    <row r="179" spans="1:8" ht="48.75" customHeight="1" thickBot="1">
      <c r="A179" s="17" t="s">
        <v>142</v>
      </c>
      <c r="B179" s="54" t="s">
        <v>26</v>
      </c>
      <c r="C179" s="55">
        <v>966</v>
      </c>
      <c r="D179" s="56" t="s">
        <v>91</v>
      </c>
      <c r="E179" s="62" t="s">
        <v>188</v>
      </c>
      <c r="F179" s="55">
        <v>200</v>
      </c>
      <c r="G179" s="55"/>
      <c r="H179" s="57">
        <f>H181</f>
        <v>9029.9</v>
      </c>
    </row>
    <row r="180" spans="1:8" ht="23.25" thickBot="1">
      <c r="A180" s="17"/>
      <c r="B180" s="5" t="s">
        <v>111</v>
      </c>
      <c r="C180" s="55">
        <v>966</v>
      </c>
      <c r="D180" s="56" t="s">
        <v>91</v>
      </c>
      <c r="E180" s="62" t="s">
        <v>188</v>
      </c>
      <c r="F180" s="55">
        <v>240</v>
      </c>
      <c r="G180" s="55"/>
      <c r="H180" s="57">
        <f>H181</f>
        <v>9029.9</v>
      </c>
    </row>
    <row r="181" spans="1:8" ht="22.5">
      <c r="A181" s="17"/>
      <c r="B181" s="38" t="s">
        <v>204</v>
      </c>
      <c r="C181" s="55">
        <v>966</v>
      </c>
      <c r="D181" s="56" t="s">
        <v>91</v>
      </c>
      <c r="E181" s="62" t="s">
        <v>188</v>
      </c>
      <c r="F181" s="55">
        <v>244</v>
      </c>
      <c r="G181" s="55"/>
      <c r="H181" s="57">
        <f>9167.8-137.9</f>
        <v>9029.9</v>
      </c>
    </row>
    <row r="182" spans="1:10" ht="12.75">
      <c r="A182" s="17"/>
      <c r="B182" s="5" t="s">
        <v>213</v>
      </c>
      <c r="C182" s="25">
        <v>966</v>
      </c>
      <c r="D182" s="17" t="s">
        <v>91</v>
      </c>
      <c r="E182" s="9" t="s">
        <v>188</v>
      </c>
      <c r="F182" s="25">
        <v>244</v>
      </c>
      <c r="G182" s="139">
        <v>226</v>
      </c>
      <c r="H182" s="134">
        <f>9793.9-626.1</f>
        <v>9167.8</v>
      </c>
      <c r="J182" t="s">
        <v>413</v>
      </c>
    </row>
    <row r="183" spans="1:8" ht="34.5" hidden="1" thickBot="1">
      <c r="A183" s="44" t="s">
        <v>143</v>
      </c>
      <c r="B183" s="45" t="s">
        <v>133</v>
      </c>
      <c r="C183" s="46">
        <v>966</v>
      </c>
      <c r="D183" s="47" t="s">
        <v>91</v>
      </c>
      <c r="E183" s="47" t="s">
        <v>189</v>
      </c>
      <c r="F183" s="46"/>
      <c r="G183" s="46"/>
      <c r="H183" s="71">
        <f>H184</f>
        <v>4249.799999999999</v>
      </c>
    </row>
    <row r="184" spans="1:8" ht="38.25" customHeight="1">
      <c r="A184" s="17" t="s">
        <v>144</v>
      </c>
      <c r="B184" s="36" t="s">
        <v>26</v>
      </c>
      <c r="C184" s="25">
        <v>966</v>
      </c>
      <c r="D184" s="17" t="s">
        <v>91</v>
      </c>
      <c r="E184" s="9" t="s">
        <v>189</v>
      </c>
      <c r="F184" s="25">
        <v>200</v>
      </c>
      <c r="G184" s="25"/>
      <c r="H184" s="28">
        <f>H185</f>
        <v>4249.799999999999</v>
      </c>
    </row>
    <row r="185" spans="1:8" ht="22.5">
      <c r="A185" s="17"/>
      <c r="B185" s="5" t="s">
        <v>111</v>
      </c>
      <c r="C185" s="25">
        <v>966</v>
      </c>
      <c r="D185" s="17" t="s">
        <v>91</v>
      </c>
      <c r="E185" s="9" t="s">
        <v>189</v>
      </c>
      <c r="F185" s="25">
        <v>240</v>
      </c>
      <c r="G185" s="25"/>
      <c r="H185" s="28">
        <f>H186</f>
        <v>4249.799999999999</v>
      </c>
    </row>
    <row r="186" spans="1:8" ht="22.5">
      <c r="A186" s="17"/>
      <c r="B186" s="38" t="s">
        <v>204</v>
      </c>
      <c r="C186" s="25">
        <v>966</v>
      </c>
      <c r="D186" s="17" t="s">
        <v>91</v>
      </c>
      <c r="E186" s="9" t="s">
        <v>189</v>
      </c>
      <c r="F186" s="25">
        <v>244</v>
      </c>
      <c r="G186" s="25"/>
      <c r="H186" s="28">
        <f>5851.4-1601.6</f>
        <v>4249.799999999999</v>
      </c>
    </row>
    <row r="187" spans="1:10" ht="13.5" thickBot="1">
      <c r="A187" s="17"/>
      <c r="B187" s="5" t="s">
        <v>213</v>
      </c>
      <c r="C187" s="25">
        <v>966</v>
      </c>
      <c r="D187" s="17" t="s">
        <v>91</v>
      </c>
      <c r="E187" s="9" t="s">
        <v>189</v>
      </c>
      <c r="F187" s="25">
        <v>244</v>
      </c>
      <c r="G187" s="25">
        <v>226</v>
      </c>
      <c r="H187" s="28">
        <f>7466.8-980-635.4</f>
        <v>5851.400000000001</v>
      </c>
      <c r="J187" t="s">
        <v>413</v>
      </c>
    </row>
    <row r="188" spans="1:9" ht="34.5" hidden="1" thickBot="1">
      <c r="A188" s="44" t="s">
        <v>145</v>
      </c>
      <c r="B188" s="45" t="s">
        <v>134</v>
      </c>
      <c r="C188" s="46">
        <v>966</v>
      </c>
      <c r="D188" s="47" t="s">
        <v>91</v>
      </c>
      <c r="E188" s="47" t="s">
        <v>190</v>
      </c>
      <c r="F188" s="46"/>
      <c r="G188" s="46"/>
      <c r="H188" s="71">
        <f>H189</f>
        <v>12126</v>
      </c>
      <c r="I188" s="232">
        <v>-635.4</v>
      </c>
    </row>
    <row r="189" spans="1:8" ht="22.5">
      <c r="A189" s="17" t="s">
        <v>146</v>
      </c>
      <c r="B189" s="58" t="s">
        <v>26</v>
      </c>
      <c r="C189" s="25">
        <v>966</v>
      </c>
      <c r="D189" s="17" t="s">
        <v>91</v>
      </c>
      <c r="E189" s="9" t="s">
        <v>190</v>
      </c>
      <c r="F189" s="25">
        <v>200</v>
      </c>
      <c r="G189" s="25"/>
      <c r="H189" s="28">
        <f>H190</f>
        <v>12126</v>
      </c>
    </row>
    <row r="190" spans="1:8" ht="22.5">
      <c r="A190" s="17"/>
      <c r="B190" s="5" t="s">
        <v>111</v>
      </c>
      <c r="C190" s="25">
        <v>966</v>
      </c>
      <c r="D190" s="17" t="s">
        <v>91</v>
      </c>
      <c r="E190" s="9" t="s">
        <v>190</v>
      </c>
      <c r="F190" s="25">
        <v>240</v>
      </c>
      <c r="G190" s="25"/>
      <c r="H190" s="28">
        <f>H191</f>
        <v>12126</v>
      </c>
    </row>
    <row r="191" spans="1:8" ht="22.5">
      <c r="A191" s="17"/>
      <c r="B191" s="38" t="s">
        <v>204</v>
      </c>
      <c r="C191" s="25">
        <v>966</v>
      </c>
      <c r="D191" s="17" t="s">
        <v>91</v>
      </c>
      <c r="E191" s="9" t="s">
        <v>190</v>
      </c>
      <c r="F191" s="25">
        <v>244</v>
      </c>
      <c r="G191" s="25"/>
      <c r="H191" s="28">
        <f>15884.6-3758.6</f>
        <v>12126</v>
      </c>
    </row>
    <row r="192" spans="1:10" ht="13.5" thickBot="1">
      <c r="A192" s="17"/>
      <c r="B192" s="5" t="s">
        <v>213</v>
      </c>
      <c r="C192" s="25">
        <v>966</v>
      </c>
      <c r="D192" s="17" t="s">
        <v>91</v>
      </c>
      <c r="E192" s="9" t="s">
        <v>190</v>
      </c>
      <c r="F192" s="25">
        <v>244</v>
      </c>
      <c r="G192" s="25">
        <v>226</v>
      </c>
      <c r="H192" s="28">
        <f>22603.4-4561.2-2157.6</f>
        <v>15884.6</v>
      </c>
      <c r="J192" t="s">
        <v>413</v>
      </c>
    </row>
    <row r="193" spans="1:9" ht="34.5" hidden="1" thickBot="1">
      <c r="A193" s="44" t="s">
        <v>147</v>
      </c>
      <c r="B193" s="45" t="s">
        <v>404</v>
      </c>
      <c r="C193" s="46">
        <v>966</v>
      </c>
      <c r="D193" s="47" t="s">
        <v>91</v>
      </c>
      <c r="E193" s="47" t="s">
        <v>237</v>
      </c>
      <c r="F193" s="46"/>
      <c r="G193" s="46"/>
      <c r="H193" s="71">
        <f>H194</f>
        <v>10000</v>
      </c>
      <c r="I193" s="232">
        <v>-2157.6</v>
      </c>
    </row>
    <row r="194" spans="1:8" ht="36.75" customHeight="1">
      <c r="A194" s="9" t="s">
        <v>148</v>
      </c>
      <c r="B194" s="58" t="s">
        <v>26</v>
      </c>
      <c r="C194" s="32">
        <v>966</v>
      </c>
      <c r="D194" s="9" t="s">
        <v>91</v>
      </c>
      <c r="E194" s="9" t="s">
        <v>237</v>
      </c>
      <c r="F194" s="32">
        <v>200</v>
      </c>
      <c r="G194" s="32"/>
      <c r="H194" s="28">
        <f>H195</f>
        <v>10000</v>
      </c>
    </row>
    <row r="195" spans="1:8" ht="22.5">
      <c r="A195" s="9"/>
      <c r="B195" s="5" t="s">
        <v>111</v>
      </c>
      <c r="C195" s="32">
        <v>966</v>
      </c>
      <c r="D195" s="9" t="s">
        <v>91</v>
      </c>
      <c r="E195" s="9" t="s">
        <v>237</v>
      </c>
      <c r="F195" s="32">
        <v>240</v>
      </c>
      <c r="G195" s="32"/>
      <c r="H195" s="28">
        <f>H196</f>
        <v>10000</v>
      </c>
    </row>
    <row r="196" spans="1:8" ht="22.5">
      <c r="A196" s="9"/>
      <c r="B196" s="38" t="s">
        <v>204</v>
      </c>
      <c r="C196" s="32">
        <v>966</v>
      </c>
      <c r="D196" s="9" t="s">
        <v>91</v>
      </c>
      <c r="E196" s="9" t="s">
        <v>237</v>
      </c>
      <c r="F196" s="32">
        <v>244</v>
      </c>
      <c r="G196" s="32"/>
      <c r="H196" s="28">
        <f>H197</f>
        <v>10000</v>
      </c>
    </row>
    <row r="197" spans="1:8" ht="12.75">
      <c r="A197" s="9"/>
      <c r="B197" s="5" t="s">
        <v>213</v>
      </c>
      <c r="C197" s="32">
        <v>966</v>
      </c>
      <c r="D197" s="9" t="s">
        <v>91</v>
      </c>
      <c r="E197" s="9" t="s">
        <v>237</v>
      </c>
      <c r="F197" s="32">
        <v>244</v>
      </c>
      <c r="G197" s="32">
        <v>226</v>
      </c>
      <c r="H197" s="28">
        <f>10125.3-125.3</f>
        <v>10000</v>
      </c>
    </row>
    <row r="198" spans="1:8" ht="34.5" hidden="1" thickBot="1">
      <c r="A198" s="44" t="s">
        <v>149</v>
      </c>
      <c r="B198" s="45" t="s">
        <v>198</v>
      </c>
      <c r="C198" s="46">
        <v>966</v>
      </c>
      <c r="D198" s="47" t="s">
        <v>91</v>
      </c>
      <c r="E198" s="47" t="s">
        <v>238</v>
      </c>
      <c r="F198" s="46"/>
      <c r="G198" s="46"/>
      <c r="H198" s="71">
        <f>H199</f>
        <v>6139.200000000001</v>
      </c>
    </row>
    <row r="199" spans="1:8" ht="37.5" customHeight="1">
      <c r="A199" s="9" t="s">
        <v>150</v>
      </c>
      <c r="B199" s="36" t="s">
        <v>26</v>
      </c>
      <c r="C199" s="32">
        <v>966</v>
      </c>
      <c r="D199" s="9" t="s">
        <v>91</v>
      </c>
      <c r="E199" s="9" t="s">
        <v>238</v>
      </c>
      <c r="F199" s="32">
        <v>200</v>
      </c>
      <c r="G199" s="32"/>
      <c r="H199" s="28">
        <f>H200</f>
        <v>6139.200000000001</v>
      </c>
    </row>
    <row r="200" spans="1:8" ht="22.5">
      <c r="A200" s="9"/>
      <c r="B200" s="5" t="s">
        <v>111</v>
      </c>
      <c r="C200" s="32">
        <v>966</v>
      </c>
      <c r="D200" s="9" t="s">
        <v>91</v>
      </c>
      <c r="E200" s="9" t="s">
        <v>238</v>
      </c>
      <c r="F200" s="32">
        <v>240</v>
      </c>
      <c r="G200" s="32"/>
      <c r="H200" s="28">
        <f>H201</f>
        <v>6139.200000000001</v>
      </c>
    </row>
    <row r="201" spans="1:8" ht="22.5">
      <c r="A201" s="9"/>
      <c r="B201" s="38" t="s">
        <v>204</v>
      </c>
      <c r="C201" s="32">
        <v>966</v>
      </c>
      <c r="D201" s="9" t="s">
        <v>91</v>
      </c>
      <c r="E201" s="9" t="s">
        <v>238</v>
      </c>
      <c r="F201" s="32">
        <v>244</v>
      </c>
      <c r="G201" s="32"/>
      <c r="H201" s="28">
        <f>H202</f>
        <v>6139.200000000001</v>
      </c>
    </row>
    <row r="202" spans="1:8" ht="12.75">
      <c r="A202" s="9"/>
      <c r="B202" s="5" t="s">
        <v>213</v>
      </c>
      <c r="C202" s="32">
        <v>966</v>
      </c>
      <c r="D202" s="9" t="s">
        <v>91</v>
      </c>
      <c r="E202" s="9" t="s">
        <v>238</v>
      </c>
      <c r="F202" s="32">
        <v>244</v>
      </c>
      <c r="G202" s="32">
        <v>226</v>
      </c>
      <c r="H202" s="28">
        <f>1125.1+5014.1</f>
        <v>6139.200000000001</v>
      </c>
    </row>
    <row r="203" spans="1:8" ht="45" hidden="1">
      <c r="A203" s="73" t="s">
        <v>151</v>
      </c>
      <c r="B203" s="74" t="s">
        <v>403</v>
      </c>
      <c r="C203" s="75">
        <v>966</v>
      </c>
      <c r="D203" s="76" t="s">
        <v>91</v>
      </c>
      <c r="E203" s="76" t="s">
        <v>191</v>
      </c>
      <c r="F203" s="75"/>
      <c r="G203" s="75"/>
      <c r="H203" s="77">
        <f>H207</f>
        <v>5110.3</v>
      </c>
    </row>
    <row r="204" spans="1:8" ht="22.5">
      <c r="A204" s="18" t="s">
        <v>152</v>
      </c>
      <c r="B204" s="38" t="s">
        <v>26</v>
      </c>
      <c r="C204" s="26">
        <v>966</v>
      </c>
      <c r="D204" s="18" t="s">
        <v>91</v>
      </c>
      <c r="E204" s="1" t="s">
        <v>191</v>
      </c>
      <c r="F204" s="26">
        <v>200</v>
      </c>
      <c r="G204" s="26"/>
      <c r="H204" s="29">
        <f>H206</f>
        <v>5110.3</v>
      </c>
    </row>
    <row r="205" spans="1:8" ht="22.5">
      <c r="A205" s="18"/>
      <c r="B205" s="5" t="s">
        <v>111</v>
      </c>
      <c r="C205" s="26">
        <v>966</v>
      </c>
      <c r="D205" s="18" t="s">
        <v>91</v>
      </c>
      <c r="E205" s="1" t="s">
        <v>191</v>
      </c>
      <c r="F205" s="26">
        <v>240</v>
      </c>
      <c r="G205" s="26"/>
      <c r="H205" s="29">
        <f>H206</f>
        <v>5110.3</v>
      </c>
    </row>
    <row r="206" spans="1:8" ht="22.5">
      <c r="A206" s="18"/>
      <c r="B206" s="38" t="s">
        <v>204</v>
      </c>
      <c r="C206" s="26">
        <v>966</v>
      </c>
      <c r="D206" s="18" t="s">
        <v>91</v>
      </c>
      <c r="E206" s="1" t="s">
        <v>191</v>
      </c>
      <c r="F206" s="26">
        <v>244</v>
      </c>
      <c r="G206" s="26"/>
      <c r="H206" s="29">
        <f>H207</f>
        <v>5110.3</v>
      </c>
    </row>
    <row r="207" spans="1:8" ht="12.75">
      <c r="A207" s="18"/>
      <c r="B207" s="5" t="s">
        <v>213</v>
      </c>
      <c r="C207" s="26">
        <v>966</v>
      </c>
      <c r="D207" s="18" t="s">
        <v>91</v>
      </c>
      <c r="E207" s="1" t="s">
        <v>191</v>
      </c>
      <c r="F207" s="26">
        <v>244</v>
      </c>
      <c r="G207" s="26">
        <v>226</v>
      </c>
      <c r="H207" s="29">
        <v>5110.3</v>
      </c>
    </row>
    <row r="208" spans="1:8" ht="56.25" hidden="1">
      <c r="A208" s="73" t="s">
        <v>199</v>
      </c>
      <c r="B208" s="74" t="s">
        <v>169</v>
      </c>
      <c r="C208" s="75">
        <v>966</v>
      </c>
      <c r="D208" s="76" t="s">
        <v>91</v>
      </c>
      <c r="E208" s="76" t="s">
        <v>201</v>
      </c>
      <c r="F208" s="75"/>
      <c r="G208" s="75"/>
      <c r="H208" s="77">
        <f>H211</f>
        <v>983.7</v>
      </c>
    </row>
    <row r="209" spans="1:8" ht="22.5">
      <c r="A209" s="122" t="s">
        <v>200</v>
      </c>
      <c r="B209" s="123" t="s">
        <v>26</v>
      </c>
      <c r="C209" s="124">
        <v>966</v>
      </c>
      <c r="D209" s="122" t="s">
        <v>91</v>
      </c>
      <c r="E209" s="1" t="s">
        <v>201</v>
      </c>
      <c r="F209" s="124">
        <v>200</v>
      </c>
      <c r="G209" s="124"/>
      <c r="H209" s="29">
        <f>H211</f>
        <v>983.7</v>
      </c>
    </row>
    <row r="210" spans="1:8" ht="22.5">
      <c r="A210" s="122"/>
      <c r="B210" s="5" t="s">
        <v>111</v>
      </c>
      <c r="C210" s="124">
        <v>966</v>
      </c>
      <c r="D210" s="122" t="s">
        <v>91</v>
      </c>
      <c r="E210" s="1" t="s">
        <v>201</v>
      </c>
      <c r="F210" s="124">
        <v>240</v>
      </c>
      <c r="G210" s="124"/>
      <c r="H210" s="29">
        <f>H211</f>
        <v>983.7</v>
      </c>
    </row>
    <row r="211" spans="1:8" ht="22.5">
      <c r="A211" s="122"/>
      <c r="B211" s="38" t="s">
        <v>204</v>
      </c>
      <c r="C211" s="124">
        <v>966</v>
      </c>
      <c r="D211" s="122" t="s">
        <v>91</v>
      </c>
      <c r="E211" s="1" t="s">
        <v>201</v>
      </c>
      <c r="F211" s="124">
        <v>244</v>
      </c>
      <c r="G211" s="124"/>
      <c r="H211" s="29">
        <f>H212</f>
        <v>983.7</v>
      </c>
    </row>
    <row r="212" spans="1:8" ht="13.5" thickBot="1">
      <c r="A212" s="52"/>
      <c r="B212" s="5" t="s">
        <v>223</v>
      </c>
      <c r="C212" s="53">
        <v>966</v>
      </c>
      <c r="D212" s="52" t="s">
        <v>91</v>
      </c>
      <c r="E212" s="68" t="s">
        <v>201</v>
      </c>
      <c r="F212" s="53">
        <v>244</v>
      </c>
      <c r="G212" s="53">
        <v>310</v>
      </c>
      <c r="H212" s="31">
        <v>983.7</v>
      </c>
    </row>
    <row r="213" spans="1:8" ht="13.5" hidden="1" thickBot="1">
      <c r="A213" s="84" t="s">
        <v>139</v>
      </c>
      <c r="B213" s="85" t="s">
        <v>55</v>
      </c>
      <c r="C213" s="86">
        <v>966</v>
      </c>
      <c r="D213" s="87" t="s">
        <v>92</v>
      </c>
      <c r="E213" s="87"/>
      <c r="F213" s="86"/>
      <c r="G213" s="86"/>
      <c r="H213" s="88">
        <f>H214</f>
        <v>455.6</v>
      </c>
    </row>
    <row r="214" spans="1:8" ht="13.5" thickBot="1">
      <c r="A214" s="78" t="s">
        <v>171</v>
      </c>
      <c r="B214" s="79" t="s">
        <v>57</v>
      </c>
      <c r="C214" s="80">
        <v>966</v>
      </c>
      <c r="D214" s="81" t="s">
        <v>93</v>
      </c>
      <c r="E214" s="81"/>
      <c r="F214" s="80"/>
      <c r="G214" s="80"/>
      <c r="H214" s="82">
        <f>H215</f>
        <v>455.6</v>
      </c>
    </row>
    <row r="215" spans="1:8" ht="79.5" thickBot="1">
      <c r="A215" s="44" t="s">
        <v>53</v>
      </c>
      <c r="B215" s="45" t="s">
        <v>117</v>
      </c>
      <c r="C215" s="46">
        <v>966</v>
      </c>
      <c r="D215" s="47" t="s">
        <v>93</v>
      </c>
      <c r="E215" s="47" t="s">
        <v>192</v>
      </c>
      <c r="F215" s="46"/>
      <c r="G215" s="46"/>
      <c r="H215" s="71">
        <f>H218</f>
        <v>455.6</v>
      </c>
    </row>
    <row r="216" spans="1:8" ht="22.5">
      <c r="A216" s="17" t="s">
        <v>54</v>
      </c>
      <c r="B216" s="58" t="s">
        <v>26</v>
      </c>
      <c r="C216" s="25">
        <v>966</v>
      </c>
      <c r="D216" s="17" t="s">
        <v>93</v>
      </c>
      <c r="E216" s="9" t="s">
        <v>192</v>
      </c>
      <c r="F216" s="25">
        <v>200</v>
      </c>
      <c r="G216" s="25"/>
      <c r="H216" s="28">
        <f>H218</f>
        <v>455.6</v>
      </c>
    </row>
    <row r="217" spans="1:8" ht="22.5">
      <c r="A217" s="17"/>
      <c r="B217" s="5" t="s">
        <v>111</v>
      </c>
      <c r="C217" s="25">
        <v>966</v>
      </c>
      <c r="D217" s="17" t="s">
        <v>93</v>
      </c>
      <c r="E217" s="9" t="s">
        <v>192</v>
      </c>
      <c r="F217" s="25">
        <v>240</v>
      </c>
      <c r="G217" s="25"/>
      <c r="H217" s="28">
        <f>H218</f>
        <v>455.6</v>
      </c>
    </row>
    <row r="218" spans="1:8" ht="22.5">
      <c r="A218" s="17"/>
      <c r="B218" s="36" t="s">
        <v>204</v>
      </c>
      <c r="C218" s="25">
        <v>966</v>
      </c>
      <c r="D218" s="17" t="s">
        <v>93</v>
      </c>
      <c r="E218" s="9" t="s">
        <v>192</v>
      </c>
      <c r="F218" s="25">
        <v>244</v>
      </c>
      <c r="G218" s="25"/>
      <c r="H218" s="28">
        <f>H219</f>
        <v>455.6</v>
      </c>
    </row>
    <row r="219" spans="1:8" ht="13.5" thickBot="1">
      <c r="A219" s="17"/>
      <c r="B219" s="5" t="s">
        <v>213</v>
      </c>
      <c r="C219" s="25">
        <v>966</v>
      </c>
      <c r="D219" s="17" t="s">
        <v>93</v>
      </c>
      <c r="E219" s="9" t="s">
        <v>192</v>
      </c>
      <c r="F219" s="25">
        <v>244</v>
      </c>
      <c r="G219" s="25">
        <v>226</v>
      </c>
      <c r="H219" s="28">
        <f>755.6-300</f>
        <v>455.6</v>
      </c>
    </row>
    <row r="220" spans="1:8" ht="13.5" hidden="1" thickBot="1">
      <c r="A220" s="84" t="s">
        <v>153</v>
      </c>
      <c r="B220" s="85" t="s">
        <v>60</v>
      </c>
      <c r="C220" s="86">
        <v>966</v>
      </c>
      <c r="D220" s="87" t="s">
        <v>94</v>
      </c>
      <c r="E220" s="87"/>
      <c r="F220" s="86"/>
      <c r="G220" s="86"/>
      <c r="H220" s="88">
        <f>H221</f>
        <v>16011.8</v>
      </c>
    </row>
    <row r="221" spans="1:8" ht="13.5" thickBot="1">
      <c r="A221" s="78" t="s">
        <v>56</v>
      </c>
      <c r="B221" s="79" t="s">
        <v>62</v>
      </c>
      <c r="C221" s="80">
        <v>966</v>
      </c>
      <c r="D221" s="81" t="s">
        <v>95</v>
      </c>
      <c r="E221" s="81"/>
      <c r="F221" s="80"/>
      <c r="G221" s="80"/>
      <c r="H221" s="82">
        <f>H222+H228</f>
        <v>16011.8</v>
      </c>
    </row>
    <row r="222" spans="1:8" ht="45.75" thickBot="1">
      <c r="A222" s="44" t="s">
        <v>58</v>
      </c>
      <c r="B222" s="45" t="s">
        <v>126</v>
      </c>
      <c r="C222" s="46">
        <v>966</v>
      </c>
      <c r="D222" s="47" t="s">
        <v>95</v>
      </c>
      <c r="E222" s="47" t="s">
        <v>193</v>
      </c>
      <c r="F222" s="46"/>
      <c r="G222" s="46"/>
      <c r="H222" s="71">
        <f>H223</f>
        <v>15441.8</v>
      </c>
    </row>
    <row r="223" spans="1:8" ht="22.5">
      <c r="A223" s="17" t="s">
        <v>59</v>
      </c>
      <c r="B223" s="36" t="s">
        <v>26</v>
      </c>
      <c r="C223" s="25">
        <v>966</v>
      </c>
      <c r="D223" s="17" t="s">
        <v>95</v>
      </c>
      <c r="E223" s="9" t="s">
        <v>193</v>
      </c>
      <c r="F223" s="25">
        <v>200</v>
      </c>
      <c r="G223" s="25"/>
      <c r="H223" s="28">
        <f>H224</f>
        <v>15441.8</v>
      </c>
    </row>
    <row r="224" spans="1:8" ht="22.5">
      <c r="A224" s="17"/>
      <c r="B224" s="5" t="s">
        <v>111</v>
      </c>
      <c r="C224" s="25">
        <v>966</v>
      </c>
      <c r="D224" s="17" t="s">
        <v>95</v>
      </c>
      <c r="E224" s="9" t="s">
        <v>193</v>
      </c>
      <c r="F224" s="25">
        <v>240</v>
      </c>
      <c r="G224" s="25"/>
      <c r="H224" s="28">
        <f>H225</f>
        <v>15441.8</v>
      </c>
    </row>
    <row r="225" spans="1:8" ht="22.5">
      <c r="A225" s="17"/>
      <c r="B225" s="36" t="s">
        <v>204</v>
      </c>
      <c r="C225" s="25">
        <v>966</v>
      </c>
      <c r="D225" s="17" t="s">
        <v>95</v>
      </c>
      <c r="E225" s="9" t="s">
        <v>193</v>
      </c>
      <c r="F225" s="25">
        <v>244</v>
      </c>
      <c r="G225" s="25"/>
      <c r="H225" s="28">
        <f>8953.4+500.3+5988.1</f>
        <v>15441.8</v>
      </c>
    </row>
    <row r="226" spans="1:10" ht="12.75">
      <c r="A226" s="17"/>
      <c r="B226" s="5" t="s">
        <v>213</v>
      </c>
      <c r="C226" s="25">
        <v>966</v>
      </c>
      <c r="D226" s="17" t="s">
        <v>95</v>
      </c>
      <c r="E226" s="9" t="s">
        <v>193</v>
      </c>
      <c r="F226" s="25">
        <v>244</v>
      </c>
      <c r="G226" s="25">
        <v>226</v>
      </c>
      <c r="H226" s="28">
        <v>620</v>
      </c>
      <c r="I226" s="232">
        <v>500.3</v>
      </c>
      <c r="J226" t="s">
        <v>413</v>
      </c>
    </row>
    <row r="227" spans="1:8" ht="12.75" hidden="1">
      <c r="A227" s="17"/>
      <c r="B227" s="5" t="s">
        <v>208</v>
      </c>
      <c r="C227" s="25">
        <v>966</v>
      </c>
      <c r="D227" s="17" t="s">
        <v>95</v>
      </c>
      <c r="E227" s="9" t="s">
        <v>193</v>
      </c>
      <c r="F227" s="25">
        <v>244</v>
      </c>
      <c r="G227" s="25">
        <v>290</v>
      </c>
      <c r="H227" s="28">
        <v>8333.4</v>
      </c>
    </row>
    <row r="228" spans="1:8" ht="23.25" hidden="1" thickBot="1">
      <c r="A228" s="44" t="s">
        <v>154</v>
      </c>
      <c r="B228" s="45" t="s">
        <v>127</v>
      </c>
      <c r="C228" s="46">
        <v>966</v>
      </c>
      <c r="D228" s="47" t="s">
        <v>95</v>
      </c>
      <c r="E228" s="47" t="s">
        <v>194</v>
      </c>
      <c r="F228" s="46"/>
      <c r="G228" s="46"/>
      <c r="H228" s="71">
        <f>H229</f>
        <v>570</v>
      </c>
    </row>
    <row r="229" spans="1:8" ht="22.5">
      <c r="A229" s="17" t="s">
        <v>155</v>
      </c>
      <c r="B229" s="36" t="s">
        <v>26</v>
      </c>
      <c r="C229" s="25">
        <v>966</v>
      </c>
      <c r="D229" s="17" t="s">
        <v>95</v>
      </c>
      <c r="E229" s="9" t="s">
        <v>194</v>
      </c>
      <c r="F229" s="25">
        <v>200</v>
      </c>
      <c r="G229" s="25"/>
      <c r="H229" s="28">
        <f>H230</f>
        <v>570</v>
      </c>
    </row>
    <row r="230" spans="1:8" ht="22.5">
      <c r="A230" s="17"/>
      <c r="B230" s="5" t="s">
        <v>111</v>
      </c>
      <c r="C230" s="25">
        <v>966</v>
      </c>
      <c r="D230" s="17" t="s">
        <v>95</v>
      </c>
      <c r="E230" s="9" t="s">
        <v>194</v>
      </c>
      <c r="F230" s="25">
        <v>240</v>
      </c>
      <c r="G230" s="25"/>
      <c r="H230" s="28">
        <f>H231</f>
        <v>570</v>
      </c>
    </row>
    <row r="231" spans="1:8" ht="22.5">
      <c r="A231" s="17"/>
      <c r="B231" s="36" t="s">
        <v>204</v>
      </c>
      <c r="C231" s="25">
        <v>966</v>
      </c>
      <c r="D231" s="17" t="s">
        <v>95</v>
      </c>
      <c r="E231" s="9" t="s">
        <v>194</v>
      </c>
      <c r="F231" s="25">
        <v>244</v>
      </c>
      <c r="G231" s="25"/>
      <c r="H231" s="28">
        <v>570</v>
      </c>
    </row>
    <row r="232" spans="1:8" ht="13.5" thickBot="1">
      <c r="A232" s="19"/>
      <c r="B232" s="6" t="s">
        <v>208</v>
      </c>
      <c r="C232" s="27">
        <v>966</v>
      </c>
      <c r="D232" s="19" t="s">
        <v>95</v>
      </c>
      <c r="E232" s="68" t="s">
        <v>194</v>
      </c>
      <c r="F232" s="27">
        <v>244</v>
      </c>
      <c r="G232" s="27">
        <v>290</v>
      </c>
      <c r="H232" s="31">
        <f>570+500.3</f>
        <v>1070.3</v>
      </c>
    </row>
    <row r="233" spans="1:9" ht="13.5" hidden="1" thickBot="1">
      <c r="A233" s="84" t="s">
        <v>156</v>
      </c>
      <c r="B233" s="85" t="s">
        <v>64</v>
      </c>
      <c r="C233" s="86">
        <v>966</v>
      </c>
      <c r="D233" s="87">
        <v>1000</v>
      </c>
      <c r="E233" s="87"/>
      <c r="F233" s="86"/>
      <c r="G233" s="86"/>
      <c r="H233" s="88">
        <f>H234+H240</f>
        <v>10017.32</v>
      </c>
      <c r="I233" s="232">
        <v>500.3</v>
      </c>
    </row>
    <row r="234" spans="1:8" ht="13.5" thickBot="1">
      <c r="A234" s="78" t="s">
        <v>61</v>
      </c>
      <c r="B234" s="79" t="s">
        <v>66</v>
      </c>
      <c r="C234" s="80">
        <v>966</v>
      </c>
      <c r="D234" s="81">
        <v>1003</v>
      </c>
      <c r="E234" s="81"/>
      <c r="F234" s="80"/>
      <c r="G234" s="80"/>
      <c r="H234" s="82">
        <f>H235</f>
        <v>397.82</v>
      </c>
    </row>
    <row r="235" spans="1:8" ht="57" thickBot="1">
      <c r="A235" s="44" t="s">
        <v>63</v>
      </c>
      <c r="B235" s="45" t="s">
        <v>102</v>
      </c>
      <c r="C235" s="46">
        <v>966</v>
      </c>
      <c r="D235" s="47">
        <v>1003</v>
      </c>
      <c r="E235" s="47" t="s">
        <v>195</v>
      </c>
      <c r="F235" s="46"/>
      <c r="G235" s="46"/>
      <c r="H235" s="71">
        <f>H239</f>
        <v>397.82</v>
      </c>
    </row>
    <row r="236" spans="1:8" ht="49.5" customHeight="1">
      <c r="A236" s="9" t="s">
        <v>157</v>
      </c>
      <c r="B236" s="10" t="s">
        <v>103</v>
      </c>
      <c r="C236" s="32">
        <v>966</v>
      </c>
      <c r="D236" s="9">
        <v>1003</v>
      </c>
      <c r="E236" s="9" t="s">
        <v>195</v>
      </c>
      <c r="F236" s="32">
        <v>300</v>
      </c>
      <c r="G236" s="32"/>
      <c r="H236" s="28">
        <f>H237</f>
        <v>397.82</v>
      </c>
    </row>
    <row r="237" spans="1:8" ht="12.75">
      <c r="A237" s="9"/>
      <c r="B237" s="38" t="s">
        <v>105</v>
      </c>
      <c r="C237" s="32">
        <v>966</v>
      </c>
      <c r="D237" s="9">
        <v>1003</v>
      </c>
      <c r="E237" s="9" t="s">
        <v>195</v>
      </c>
      <c r="F237" s="32">
        <v>310</v>
      </c>
      <c r="G237" s="32"/>
      <c r="H237" s="28">
        <f>H238</f>
        <v>397.82</v>
      </c>
    </row>
    <row r="238" spans="1:8" ht="21.75" customHeight="1">
      <c r="A238" s="9"/>
      <c r="B238" s="121" t="s">
        <v>206</v>
      </c>
      <c r="C238" s="32">
        <v>966</v>
      </c>
      <c r="D238" s="9">
        <v>1003</v>
      </c>
      <c r="E238" s="9" t="s">
        <v>195</v>
      </c>
      <c r="F238" s="32">
        <v>312</v>
      </c>
      <c r="G238" s="32"/>
      <c r="H238" s="28">
        <f>H239</f>
        <v>397.82</v>
      </c>
    </row>
    <row r="239" spans="1:8" ht="23.25" thickBot="1">
      <c r="A239" s="9"/>
      <c r="B239" s="38" t="s">
        <v>402</v>
      </c>
      <c r="C239" s="32">
        <v>966</v>
      </c>
      <c r="D239" s="9">
        <v>1003</v>
      </c>
      <c r="E239" s="9" t="s">
        <v>195</v>
      </c>
      <c r="F239" s="32">
        <v>312</v>
      </c>
      <c r="G239" s="32">
        <v>263</v>
      </c>
      <c r="H239" s="28">
        <f>405.32-7.5</f>
        <v>397.82</v>
      </c>
    </row>
    <row r="240" spans="1:8" ht="24" customHeight="1" hidden="1" thickBot="1">
      <c r="A240" s="78" t="s">
        <v>158</v>
      </c>
      <c r="B240" s="79" t="s">
        <v>68</v>
      </c>
      <c r="C240" s="80">
        <v>966</v>
      </c>
      <c r="D240" s="81">
        <v>1004</v>
      </c>
      <c r="E240" s="81"/>
      <c r="F240" s="80"/>
      <c r="G240" s="80"/>
      <c r="H240" s="82">
        <f>H241+H245</f>
        <v>9619.5</v>
      </c>
    </row>
    <row r="241" spans="1:8" ht="45.75" thickBot="1">
      <c r="A241" s="44" t="s">
        <v>159</v>
      </c>
      <c r="B241" s="45" t="s">
        <v>130</v>
      </c>
      <c r="C241" s="46">
        <v>966</v>
      </c>
      <c r="D241" s="47">
        <v>1004</v>
      </c>
      <c r="E241" s="47" t="s">
        <v>405</v>
      </c>
      <c r="F241" s="46"/>
      <c r="G241" s="46"/>
      <c r="H241" s="71">
        <f>H242</f>
        <v>6611.2</v>
      </c>
    </row>
    <row r="242" spans="1:8" ht="12.75">
      <c r="A242" s="9" t="s">
        <v>160</v>
      </c>
      <c r="B242" s="10" t="s">
        <v>103</v>
      </c>
      <c r="C242" s="32">
        <v>966</v>
      </c>
      <c r="D242" s="9">
        <v>1004</v>
      </c>
      <c r="E242" s="9" t="s">
        <v>405</v>
      </c>
      <c r="F242" s="32">
        <v>300</v>
      </c>
      <c r="G242" s="32"/>
      <c r="H242" s="28">
        <f>H243</f>
        <v>6611.2</v>
      </c>
    </row>
    <row r="243" spans="1:8" ht="12.75">
      <c r="A243" s="9"/>
      <c r="B243" s="38" t="s">
        <v>105</v>
      </c>
      <c r="C243" s="32">
        <v>966</v>
      </c>
      <c r="D243" s="9">
        <v>1004</v>
      </c>
      <c r="E243" s="9" t="s">
        <v>405</v>
      </c>
      <c r="F243" s="32">
        <v>310</v>
      </c>
      <c r="G243" s="32"/>
      <c r="H243" s="28">
        <f>H244</f>
        <v>6611.2</v>
      </c>
    </row>
    <row r="244" spans="1:8" ht="21.75" customHeight="1" thickBot="1">
      <c r="A244" s="9"/>
      <c r="B244" s="38" t="s">
        <v>205</v>
      </c>
      <c r="C244" s="32">
        <v>966</v>
      </c>
      <c r="D244" s="9">
        <v>1004</v>
      </c>
      <c r="E244" s="9" t="s">
        <v>405</v>
      </c>
      <c r="F244" s="32">
        <v>313</v>
      </c>
      <c r="G244" s="32">
        <v>262</v>
      </c>
      <c r="H244" s="28">
        <f>5915.9+695.3</f>
        <v>6611.2</v>
      </c>
    </row>
    <row r="245" spans="1:9" ht="45.75" thickBot="1">
      <c r="A245" s="44" t="s">
        <v>161</v>
      </c>
      <c r="B245" s="45" t="s">
        <v>129</v>
      </c>
      <c r="C245" s="46">
        <v>966</v>
      </c>
      <c r="D245" s="47">
        <v>1004</v>
      </c>
      <c r="E245" s="47" t="s">
        <v>406</v>
      </c>
      <c r="F245" s="46"/>
      <c r="G245" s="46"/>
      <c r="H245" s="71">
        <f>H247</f>
        <v>3008.2999999999997</v>
      </c>
      <c r="I245" s="232">
        <v>695.3</v>
      </c>
    </row>
    <row r="246" spans="1:12" s="130" customFormat="1" ht="50.25" customHeight="1">
      <c r="A246" s="9" t="s">
        <v>162</v>
      </c>
      <c r="B246" s="10" t="s">
        <v>103</v>
      </c>
      <c r="C246" s="32">
        <v>966</v>
      </c>
      <c r="D246" s="9">
        <v>1004</v>
      </c>
      <c r="E246" s="9" t="s">
        <v>406</v>
      </c>
      <c r="F246" s="32">
        <v>300</v>
      </c>
      <c r="G246" s="32"/>
      <c r="H246" s="28">
        <f>H247</f>
        <v>3008.2999999999997</v>
      </c>
      <c r="I246" s="232"/>
      <c r="J246"/>
      <c r="K246"/>
      <c r="L246"/>
    </row>
    <row r="247" spans="1:12" s="130" customFormat="1" ht="12.75">
      <c r="A247" s="9"/>
      <c r="B247" s="121" t="s">
        <v>113</v>
      </c>
      <c r="C247" s="32">
        <v>966</v>
      </c>
      <c r="D247" s="9">
        <v>1004</v>
      </c>
      <c r="E247" s="9" t="s">
        <v>406</v>
      </c>
      <c r="F247" s="32">
        <v>323</v>
      </c>
      <c r="G247" s="32"/>
      <c r="H247" s="28">
        <f>H248</f>
        <v>3008.2999999999997</v>
      </c>
      <c r="I247" s="232"/>
      <c r="J247"/>
      <c r="K247"/>
      <c r="L247"/>
    </row>
    <row r="248" spans="1:12" s="130" customFormat="1" ht="22.5">
      <c r="A248" s="9"/>
      <c r="B248" s="36" t="s">
        <v>205</v>
      </c>
      <c r="C248" s="32">
        <v>966</v>
      </c>
      <c r="D248" s="9">
        <v>1004</v>
      </c>
      <c r="E248" s="9" t="s">
        <v>406</v>
      </c>
      <c r="F248" s="32">
        <v>323</v>
      </c>
      <c r="G248" s="32">
        <v>226</v>
      </c>
      <c r="H248" s="28">
        <f>3333.7-325.4</f>
        <v>3008.2999999999997</v>
      </c>
      <c r="I248" s="232"/>
      <c r="J248"/>
      <c r="K248"/>
      <c r="L248"/>
    </row>
    <row r="249" spans="1:12" s="130" customFormat="1" ht="12.75" hidden="1">
      <c r="A249" s="110" t="s">
        <v>163</v>
      </c>
      <c r="B249" s="111" t="s">
        <v>69</v>
      </c>
      <c r="C249" s="112">
        <v>966</v>
      </c>
      <c r="D249" s="113">
        <v>1100</v>
      </c>
      <c r="E249" s="113"/>
      <c r="F249" s="112"/>
      <c r="G249" s="112"/>
      <c r="H249" s="114">
        <f>H250</f>
        <v>200</v>
      </c>
      <c r="I249" s="232">
        <v>-325.4</v>
      </c>
      <c r="J249"/>
      <c r="K249"/>
      <c r="L249"/>
    </row>
    <row r="250" spans="1:12" s="130" customFormat="1" ht="12.75">
      <c r="A250" s="115" t="s">
        <v>65</v>
      </c>
      <c r="B250" s="116" t="s">
        <v>71</v>
      </c>
      <c r="C250" s="117">
        <v>966</v>
      </c>
      <c r="D250" s="115">
        <v>1102</v>
      </c>
      <c r="E250" s="115"/>
      <c r="F250" s="117"/>
      <c r="G250" s="117"/>
      <c r="H250" s="118">
        <f>H251</f>
        <v>200</v>
      </c>
      <c r="I250" s="232"/>
      <c r="J250"/>
      <c r="K250"/>
      <c r="L250"/>
    </row>
    <row r="251" spans="1:12" s="130" customFormat="1" ht="90">
      <c r="A251" s="102" t="s">
        <v>67</v>
      </c>
      <c r="B251" s="103" t="s">
        <v>131</v>
      </c>
      <c r="C251" s="104">
        <v>966</v>
      </c>
      <c r="D251" s="102">
        <v>1102</v>
      </c>
      <c r="E251" s="102" t="s">
        <v>408</v>
      </c>
      <c r="F251" s="104"/>
      <c r="G251" s="104"/>
      <c r="H251" s="105">
        <f>H252</f>
        <v>200</v>
      </c>
      <c r="I251" s="232"/>
      <c r="J251"/>
      <c r="K251"/>
      <c r="L251"/>
    </row>
    <row r="252" spans="1:12" s="130" customFormat="1" ht="77.25" customHeight="1">
      <c r="A252" s="18" t="s">
        <v>164</v>
      </c>
      <c r="B252" s="38" t="s">
        <v>26</v>
      </c>
      <c r="C252" s="26">
        <v>966</v>
      </c>
      <c r="D252" s="18">
        <v>1102</v>
      </c>
      <c r="E252" s="1" t="s">
        <v>408</v>
      </c>
      <c r="F252" s="26">
        <v>200</v>
      </c>
      <c r="G252" s="26"/>
      <c r="H252" s="29">
        <f>H253</f>
        <v>200</v>
      </c>
      <c r="I252" s="232"/>
      <c r="J252"/>
      <c r="K252"/>
      <c r="L252"/>
    </row>
    <row r="253" spans="1:12" s="130" customFormat="1" ht="22.5">
      <c r="A253" s="18"/>
      <c r="B253" s="5" t="s">
        <v>111</v>
      </c>
      <c r="C253" s="26">
        <v>966</v>
      </c>
      <c r="D253" s="18">
        <v>1102</v>
      </c>
      <c r="E253" s="1" t="s">
        <v>408</v>
      </c>
      <c r="F253" s="26">
        <v>240</v>
      </c>
      <c r="G253" s="26"/>
      <c r="H253" s="29">
        <f>H254</f>
        <v>200</v>
      </c>
      <c r="I253" s="232"/>
      <c r="J253"/>
      <c r="K253"/>
      <c r="L253"/>
    </row>
    <row r="254" spans="1:12" s="130" customFormat="1" ht="22.5">
      <c r="A254" s="18"/>
      <c r="B254" s="36" t="s">
        <v>204</v>
      </c>
      <c r="C254" s="26">
        <v>966</v>
      </c>
      <c r="D254" s="18">
        <v>1102</v>
      </c>
      <c r="E254" s="1" t="s">
        <v>408</v>
      </c>
      <c r="F254" s="26">
        <v>244</v>
      </c>
      <c r="G254" s="26"/>
      <c r="H254" s="29">
        <v>200</v>
      </c>
      <c r="I254" s="232"/>
      <c r="J254"/>
      <c r="K254"/>
      <c r="L254"/>
    </row>
    <row r="255" spans="1:12" s="130" customFormat="1" ht="12.75">
      <c r="A255" s="18"/>
      <c r="B255" s="5" t="s">
        <v>213</v>
      </c>
      <c r="C255" s="26">
        <v>966</v>
      </c>
      <c r="D255" s="18">
        <v>1102</v>
      </c>
      <c r="E255" s="1" t="s">
        <v>408</v>
      </c>
      <c r="F255" s="26">
        <v>244</v>
      </c>
      <c r="G255" s="26">
        <v>226</v>
      </c>
      <c r="H255" s="29">
        <v>200</v>
      </c>
      <c r="I255" s="232"/>
      <c r="J255"/>
      <c r="K255"/>
      <c r="L255"/>
    </row>
    <row r="256" spans="1:12" s="130" customFormat="1" ht="12.75" hidden="1">
      <c r="A256" s="106" t="s">
        <v>165</v>
      </c>
      <c r="B256" s="107" t="s">
        <v>74</v>
      </c>
      <c r="C256" s="108">
        <v>966</v>
      </c>
      <c r="D256" s="106">
        <v>1200</v>
      </c>
      <c r="E256" s="106"/>
      <c r="F256" s="108"/>
      <c r="G256" s="108"/>
      <c r="H256" s="109">
        <f>H257</f>
        <v>2510</v>
      </c>
      <c r="I256" s="232"/>
      <c r="J256"/>
      <c r="K256"/>
      <c r="L256"/>
    </row>
    <row r="257" spans="1:12" s="130" customFormat="1" ht="12.75">
      <c r="A257" s="115" t="s">
        <v>70</v>
      </c>
      <c r="B257" s="116" t="s">
        <v>75</v>
      </c>
      <c r="C257" s="117">
        <v>966</v>
      </c>
      <c r="D257" s="115">
        <v>1202</v>
      </c>
      <c r="E257" s="115"/>
      <c r="F257" s="117"/>
      <c r="G257" s="117"/>
      <c r="H257" s="118">
        <f>H258</f>
        <v>2510</v>
      </c>
      <c r="I257" s="232"/>
      <c r="J257"/>
      <c r="K257"/>
      <c r="L257"/>
    </row>
    <row r="258" spans="1:12" s="130" customFormat="1" ht="112.5">
      <c r="A258" s="102" t="s">
        <v>72</v>
      </c>
      <c r="B258" s="103" t="s">
        <v>115</v>
      </c>
      <c r="C258" s="104">
        <v>966</v>
      </c>
      <c r="D258" s="102">
        <v>1202</v>
      </c>
      <c r="E258" s="102" t="s">
        <v>196</v>
      </c>
      <c r="F258" s="104"/>
      <c r="G258" s="104"/>
      <c r="H258" s="105">
        <f>H259</f>
        <v>2510</v>
      </c>
      <c r="I258" s="232"/>
      <c r="J258"/>
      <c r="K258"/>
      <c r="L258"/>
    </row>
    <row r="259" spans="1:12" s="130" customFormat="1" ht="22.5">
      <c r="A259" s="18" t="s">
        <v>73</v>
      </c>
      <c r="B259" s="38" t="s">
        <v>26</v>
      </c>
      <c r="C259" s="26">
        <v>966</v>
      </c>
      <c r="D259" s="18">
        <v>1202</v>
      </c>
      <c r="E259" s="1" t="s">
        <v>196</v>
      </c>
      <c r="F259" s="26">
        <v>200</v>
      </c>
      <c r="G259" s="26"/>
      <c r="H259" s="29">
        <f>H260</f>
        <v>2510</v>
      </c>
      <c r="I259" s="232"/>
      <c r="J259"/>
      <c r="K259"/>
      <c r="L259"/>
    </row>
    <row r="260" spans="1:12" s="130" customFormat="1" ht="22.5">
      <c r="A260" s="18"/>
      <c r="B260" s="5" t="s">
        <v>111</v>
      </c>
      <c r="C260" s="26">
        <v>966</v>
      </c>
      <c r="D260" s="18">
        <v>1202</v>
      </c>
      <c r="E260" s="1" t="s">
        <v>196</v>
      </c>
      <c r="F260" s="26">
        <v>240</v>
      </c>
      <c r="G260" s="26"/>
      <c r="H260" s="29">
        <f>H261</f>
        <v>2510</v>
      </c>
      <c r="I260" s="232"/>
      <c r="J260"/>
      <c r="K260"/>
      <c r="L260"/>
    </row>
    <row r="261" spans="1:12" s="130" customFormat="1" ht="22.5">
      <c r="A261" s="18"/>
      <c r="B261" s="36" t="s">
        <v>204</v>
      </c>
      <c r="C261" s="26">
        <v>966</v>
      </c>
      <c r="D261" s="18">
        <v>1202</v>
      </c>
      <c r="E261" s="1" t="s">
        <v>196</v>
      </c>
      <c r="F261" s="26">
        <v>244</v>
      </c>
      <c r="G261" s="26"/>
      <c r="H261" s="29">
        <f>3000-490</f>
        <v>2510</v>
      </c>
      <c r="I261" s="232"/>
      <c r="J261"/>
      <c r="K261"/>
      <c r="L261"/>
    </row>
    <row r="262" spans="1:12" s="130" customFormat="1" ht="12.75">
      <c r="A262" s="18"/>
      <c r="B262" s="5" t="s">
        <v>213</v>
      </c>
      <c r="C262" s="26">
        <v>966</v>
      </c>
      <c r="D262" s="18">
        <v>1202</v>
      </c>
      <c r="E262" s="1" t="s">
        <v>196</v>
      </c>
      <c r="F262" s="26">
        <v>244</v>
      </c>
      <c r="G262" s="26">
        <v>226</v>
      </c>
      <c r="H262" s="29">
        <f>3000-490</f>
        <v>2510</v>
      </c>
      <c r="I262" s="232"/>
      <c r="J262" t="s">
        <v>413</v>
      </c>
      <c r="K262"/>
      <c r="L262"/>
    </row>
    <row r="263" spans="1:12" s="130" customFormat="1" ht="12.75" hidden="1">
      <c r="A263" s="33"/>
      <c r="B263" s="34" t="s">
        <v>76</v>
      </c>
      <c r="C263" s="35"/>
      <c r="D263" s="35"/>
      <c r="E263" s="69"/>
      <c r="F263" s="35"/>
      <c r="G263" s="35"/>
      <c r="H263" s="43" t="e">
        <f>#REF!+#REF!</f>
        <v>#REF!</v>
      </c>
      <c r="I263" s="232"/>
      <c r="J263"/>
      <c r="K263"/>
      <c r="L263"/>
    </row>
    <row r="264" spans="1:12" s="130" customFormat="1" ht="12.75">
      <c r="A264" s="13"/>
      <c r="B264" s="2"/>
      <c r="C264" s="11"/>
      <c r="D264" s="11"/>
      <c r="E264" s="70"/>
      <c r="F264" s="11"/>
      <c r="G264" s="11"/>
      <c r="H264" s="39"/>
      <c r="I264" s="232">
        <f>SUM(I12:I263)</f>
        <v>-925.1999999999999</v>
      </c>
      <c r="J264"/>
      <c r="K264"/>
      <c r="L264"/>
    </row>
  </sheetData>
  <sheetProtection/>
  <autoFilter ref="A11:G263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Анна</cp:lastModifiedBy>
  <cp:lastPrinted>2016-05-06T07:56:46Z</cp:lastPrinted>
  <dcterms:created xsi:type="dcterms:W3CDTF">2015-01-16T07:52:13Z</dcterms:created>
  <dcterms:modified xsi:type="dcterms:W3CDTF">2016-05-11T12:49:53Z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