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6" windowWidth="19320" windowHeight="8028" activeTab="5"/>
  </bookViews>
  <sheets>
    <sheet name="доходы 1" sheetId="1" r:id="rId1"/>
    <sheet name="Ведом2" sheetId="2" r:id="rId2"/>
    <sheet name="ассигнов 3" sheetId="3" r:id="rId3"/>
    <sheet name="Финансирование дефицита" sheetId="4" r:id="rId4"/>
    <sheet name="Перечень ГАД" sheetId="5" r:id="rId5"/>
    <sheet name="справка" sheetId="6" r:id="rId6"/>
  </sheets>
  <definedNames>
    <definedName name="_xlnm._FilterDatabase" localSheetId="2" hidden="1">'ассигнов 3'!$A$12:$G$268</definedName>
    <definedName name="_xlnm.Print_Area" localSheetId="2">'ассигнов 3'!$A$1:$H$268</definedName>
    <definedName name="_xlnm.Print_Area" localSheetId="1">'Ведом2'!$A$1:$H$252</definedName>
    <definedName name="_xlnm.Print_Area" localSheetId="0">'доходы 1'!$A$1:$D$86</definedName>
    <definedName name="_xlnm.Print_Area" localSheetId="5">'справка'!$A$1:$F$27</definedName>
    <definedName name="_xlnm.Print_Area" localSheetId="3">'Финансирование дефицита'!$A$1:$D$18</definedName>
  </definedNames>
  <calcPr fullCalcOnLoad="1" refMode="R1C1"/>
</workbook>
</file>

<file path=xl/sharedStrings.xml><?xml version="1.0" encoding="utf-8"?>
<sst xmlns="http://schemas.openxmlformats.org/spreadsheetml/2006/main" count="1882" uniqueCount="488">
  <si>
    <t>1.</t>
  </si>
  <si>
    <t>Общегосударственные вопросы</t>
  </si>
  <si>
    <t>1.1.</t>
  </si>
  <si>
    <t>Функционирование высшего должностного лица субъекта Российиской Федерации и муниципального образования</t>
  </si>
  <si>
    <t>1.1.1.</t>
  </si>
  <si>
    <t>Глава муниципального образования</t>
  </si>
  <si>
    <t>Расходы на выплаты персоналу государственных (муниципальных) органов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</si>
  <si>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</si>
  <si>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</si>
  <si>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1.2.2.</t>
  </si>
  <si>
    <t>Компенсация депутатам осуществляющие свои полномочия на непостоянной основе</t>
  </si>
  <si>
    <t>1.2.2.1.</t>
  </si>
  <si>
    <t>Аппарат представительного органа муниципального образования</t>
  </si>
  <si>
    <t>Другие общегосударственные вопросы</t>
  </si>
  <si>
    <t>Уплата налогов, сборов и иных платежей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</si>
  <si>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</si>
  <si>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</si>
  <si>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</si>
  <si>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Глава Местной Администрации</t>
  </si>
  <si>
    <t>2.1.1.1.</t>
  </si>
  <si>
    <t>2.1.2.</t>
  </si>
  <si>
    <t>Содержание и обеспечение деятельности Местной Администрации по решению вопросов местного значения</t>
  </si>
  <si>
    <t>2.1.2.1.</t>
  </si>
  <si>
    <t>2.1.2.2.</t>
  </si>
  <si>
    <t>Закупка товаров, работ и услуг для государственных (муниципальных) нужд</t>
  </si>
  <si>
    <t>2.2.</t>
  </si>
  <si>
    <t>Резервный фонд</t>
  </si>
  <si>
    <t>Резервный фонд местной администрации</t>
  </si>
  <si>
    <t>2.2.1.1.</t>
  </si>
  <si>
    <t>Резервные средства</t>
  </si>
  <si>
    <t>2.3.</t>
  </si>
  <si>
    <t>2.3.1.</t>
  </si>
  <si>
    <t>2.3.1.1.</t>
  </si>
  <si>
    <t>2.3.2.</t>
  </si>
  <si>
    <t>2.3.2.1.</t>
  </si>
  <si>
    <t>2.3.3.</t>
  </si>
  <si>
    <t>2.3.3.1.</t>
  </si>
  <si>
    <t>2.3.4.</t>
  </si>
  <si>
    <t>2.3.4.1.</t>
  </si>
  <si>
    <t>2.3.5.</t>
  </si>
  <si>
    <t>2.3.6.</t>
  </si>
  <si>
    <t>2.3.7.</t>
  </si>
  <si>
    <t>2.3.7.1</t>
  </si>
  <si>
    <t>3.</t>
  </si>
  <si>
    <t>Национальная безопасность и правоохранительная деятельность</t>
  </si>
  <si>
    <t>3.1.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</si>
  <si>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</si>
  <si>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</si>
  <si>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</si>
  <si>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5.1.1.</t>
  </si>
  <si>
    <t>5.1.1.1.</t>
  </si>
  <si>
    <t>Образование</t>
  </si>
  <si>
    <t>6.1.</t>
  </si>
  <si>
    <t>Повышение квалификации</t>
  </si>
  <si>
    <t>6.1.1.</t>
  </si>
  <si>
    <t>6.1.1.1.</t>
  </si>
  <si>
    <t>Культура, кинематография</t>
  </si>
  <si>
    <t>7.1.</t>
  </si>
  <si>
    <t>Культура</t>
  </si>
  <si>
    <t>7.1.1.</t>
  </si>
  <si>
    <t>Социальная политика</t>
  </si>
  <si>
    <t>8.1.</t>
  </si>
  <si>
    <t>Социальное обеспечение населения</t>
  </si>
  <si>
    <t>8.1.1.</t>
  </si>
  <si>
    <t>Охрана семьи и детства</t>
  </si>
  <si>
    <t>Физическая культура и спорт</t>
  </si>
  <si>
    <t>9.1.</t>
  </si>
  <si>
    <t>Массовый спорт</t>
  </si>
  <si>
    <t>9.1.1.</t>
  </si>
  <si>
    <t>9.1.1.1.</t>
  </si>
  <si>
    <t>Средства массовой информации</t>
  </si>
  <si>
    <t>Периодическая печать и издательство</t>
  </si>
  <si>
    <t>Итого</t>
  </si>
  <si>
    <t>№ пп</t>
  </si>
  <si>
    <t>Наименование статей</t>
  </si>
  <si>
    <t>Код ГРБС</t>
  </si>
  <si>
    <t>Код целевой статьи</t>
  </si>
  <si>
    <t>0102</t>
  </si>
  <si>
    <t>0100</t>
  </si>
  <si>
    <t>0103</t>
  </si>
  <si>
    <t xml:space="preserve"> </t>
  </si>
  <si>
    <t>0113</t>
  </si>
  <si>
    <t>0104</t>
  </si>
  <si>
    <t>0111</t>
  </si>
  <si>
    <t>0300</t>
  </si>
  <si>
    <t>0309</t>
  </si>
  <si>
    <t>0500</t>
  </si>
  <si>
    <t>0503</t>
  </si>
  <si>
    <t>0700</t>
  </si>
  <si>
    <t>0705</t>
  </si>
  <si>
    <t>0800</t>
  </si>
  <si>
    <t>0801</t>
  </si>
  <si>
    <t>2.2.1.</t>
  </si>
  <si>
    <t>2.1.4.</t>
  </si>
  <si>
    <t>2.1.4.1</t>
  </si>
  <si>
    <t>Исполнение судебных актов</t>
  </si>
  <si>
    <t>Назначение выплат, перерасчет ежемесячной доплаты за стаж работы (службы) в ОМСУ к трудовой пенсии по старости, трудовой пенсии по инв., пенсии за выслугу лет лицам, замещавшим муниц. долж-ти, долж-ти муниц. службы в ОМСУ</t>
  </si>
  <si>
    <t>Социальныое обеспечение и иные выплаты населению</t>
  </si>
  <si>
    <t>2.3.8.</t>
  </si>
  <si>
    <t>Публичные нормативные социальные выплаты гражданам</t>
  </si>
  <si>
    <t>1.2.1.</t>
  </si>
  <si>
    <t>1.2.3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</si>
  <si>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</si>
  <si>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</t>
  </si>
  <si>
    <t>1.2.1.1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</si>
  <si>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</si>
  <si>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</si>
  <si>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Иные выплаты населению</t>
  </si>
  <si>
    <t>2.3.8.1</t>
  </si>
  <si>
    <t>Муниципальная программа «Учреждение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информации»</t>
  </si>
  <si>
    <t>Муниципальная программа «Организация профессиональной подготовки, переподготовки и повышения квалификации, включая организацию профессионального образования и дополнительного профессионального образования муниципальных служащих Муниципального образования Муниципальный округ Черная речка».</t>
  </si>
  <si>
    <t>Муниципальная программа «Содержание муниципальной информационной службы»</t>
  </si>
  <si>
    <t>Муниципальная программа «Формирование архивных фондов органов местного самоуправления Муниципального образования Муниципальный округ Черная Речка».</t>
  </si>
  <si>
    <t>Муниципальная программа «Осуществление закупок товаров, работ  и услуг для муниципальных нужд»</t>
  </si>
  <si>
    <t>Муниципальная программа «Участие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внутригородского муниципального образования Санкт-Петербурга Муниципальный округ Черная речка»</t>
  </si>
  <si>
    <t>Муниципальная программа «Участие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внутригородского муниципального образования Санкт-Петербурга Муниципальный округ Черная речка»</t>
  </si>
  <si>
    <t>Муниципальная программа «Участие в деятельности по профилактике правонарушений в Санкт-Петербурге в формах и порядке, установленных законодательством Санкт-Петербурга»</t>
  </si>
  <si>
    <t>Муниципальная программа «Участие в реализации мер по профилактике дорожно-транспортного травматизма на территории внутригородского муниципального образования Санкт-Петербурга 
Муниципальный округ Черная речка»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</si>
  <si>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</si>
  <si>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«Организация и проведение досуговых мероприятий для жителей МО Черная речка»</t>
  </si>
  <si>
    <t>Муниципальная программа «Обеспечение условий для развития на территории внутригородского муниципального образования Санкт-Петербурга Муниципальный округ Черная речка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t>
  </si>
  <si>
    <t>Муниципальная программа "Благоустройство придомовых территорий и дворовых территорий муниципального образования Санкт-Петербурга Муниципальный округ Черная речка"</t>
  </si>
  <si>
    <t>Муниципальная программа" Озеленение территорий муниципального образования Санкт-Петербурга Муниципальный округ Черная речка"</t>
  </si>
  <si>
    <t>Муниципальная программа "Прочие мероприятия в области благоустройства муниципального образования Санкт-Петербурга Муниципальный округ Черная речка"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</si>
  <si>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</si>
  <si>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4</t>
  </si>
  <si>
    <t>5</t>
  </si>
  <si>
    <t>4.1.</t>
  </si>
  <si>
    <t>4.1.1.</t>
  </si>
  <si>
    <t>4.1.1.1.</t>
  </si>
  <si>
    <t>4.1.2.</t>
  </si>
  <si>
    <t>4.1.2.1.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</si>
  <si>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</si>
  <si>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</si>
  <si>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</si>
  <si>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</si>
  <si>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</si>
  <si>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</si>
  <si>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</si>
  <si>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</si>
  <si>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6</t>
  </si>
  <si>
    <t>6.1.2.</t>
  </si>
  <si>
    <t>6.1.2.1.</t>
  </si>
  <si>
    <t>7</t>
  </si>
  <si>
    <t>7.1.1.1</t>
  </si>
  <si>
    <t>7.2.</t>
  </si>
  <si>
    <t>7.2.1.</t>
  </si>
  <si>
    <t>7.2.1.1</t>
  </si>
  <si>
    <t>7.2.2.</t>
  </si>
  <si>
    <t>7.2.2.1.</t>
  </si>
  <si>
    <t>8</t>
  </si>
  <si>
    <t>8.1.1.1.</t>
  </si>
  <si>
    <t>9</t>
  </si>
  <si>
    <t>3.1.1.</t>
  </si>
  <si>
    <t>Муниципальная программа «Содействие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ситуации»</t>
  </si>
  <si>
    <t>3.1.1.1.</t>
  </si>
  <si>
    <t>Муниципальная программа "Устройство искуственных дорожных неровностей на проездах и въездах на придомовых территориях и дворовых территориях муниципального образования Санкт-Петербурга Муниципальный округ Черная речка"</t>
  </si>
  <si>
    <t>Муниципальная программа "Содействие развитию малого бизнеса на территории муниципального образования Муниципальный округ Черная речка"</t>
  </si>
  <si>
    <t>5.1.</t>
  </si>
  <si>
    <t>0020000011</t>
  </si>
  <si>
    <t>0020000021</t>
  </si>
  <si>
    <t>0020000023</t>
  </si>
  <si>
    <t>0020000022</t>
  </si>
  <si>
    <t>0020000031</t>
  </si>
  <si>
    <t>0020000032</t>
  </si>
  <si>
    <t>0700000061</t>
  </si>
  <si>
    <t>7950000071</t>
  </si>
  <si>
    <t>7950000491</t>
  </si>
  <si>
    <t>7950000511</t>
  </si>
  <si>
    <t>7950000521</t>
  </si>
  <si>
    <t>7950000541</t>
  </si>
  <si>
    <t>7950000101</t>
  </si>
  <si>
    <t>3450000581</t>
  </si>
  <si>
    <t>2190000081</t>
  </si>
  <si>
    <t>2190000091</t>
  </si>
  <si>
    <t>6000000131</t>
  </si>
  <si>
    <t>6000000151</t>
  </si>
  <si>
    <t>6000000161</t>
  </si>
  <si>
    <t>6000000133</t>
  </si>
  <si>
    <t>7950000181</t>
  </si>
  <si>
    <t>4500000201</t>
  </si>
  <si>
    <t>4500000560</t>
  </si>
  <si>
    <t>0920000231</t>
  </si>
  <si>
    <t>4570000251</t>
  </si>
  <si>
    <t>3300000072</t>
  </si>
  <si>
    <t>Расходы на благоустройство территории муниципального образования, софинансируемые  за счет средств местного бюджета</t>
  </si>
  <si>
    <t>6000000134</t>
  </si>
  <si>
    <t>Приложение 3</t>
  </si>
  <si>
    <t>Прочая закупка товаров, работ и услуг для обеспечения государственных (муниципальных) нужд</t>
  </si>
  <si>
    <t>Пособия, компенсации, меры социальной поддержки по публичным нормативным обязательствам</t>
  </si>
  <si>
    <t>Иные пенсии, социальные доплаты к пенсиям</t>
  </si>
  <si>
    <t>Закупка товаров, работ, услуг в сфере информационно-коммуникационных технологий</t>
  </si>
  <si>
    <t>Прочие расходы</t>
  </si>
  <si>
    <t>1.2.2.2.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</si>
  <si>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</si>
  <si>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Заработная плата</t>
  </si>
  <si>
    <t>Начисления на выплаты по оплате труда</t>
  </si>
  <si>
    <t>Прочие работы, услуги</t>
  </si>
  <si>
    <t xml:space="preserve"> Взносы по обязательному социальному страхованию
на выплаты денежного содержания и иные выплаты работникам государственных (муниципальных) органов</t>
  </si>
  <si>
    <t xml:space="preserve"> Фонд оплаты труда государственных (муниципальных) органов</t>
  </si>
  <si>
    <t>Услуги связи</t>
  </si>
  <si>
    <t>Коммунальные услуги</t>
  </si>
  <si>
    <t>Работы, услуги по содержанию имущества</t>
  </si>
  <si>
    <t>1.2.3.1.</t>
  </si>
  <si>
    <t>Уплата иных платежей</t>
  </si>
  <si>
    <t>Транспортные услуги</t>
  </si>
  <si>
    <t>Увеличение стоимости материальных запасов</t>
  </si>
  <si>
    <t>Увеличение стоимости основных средств</t>
  </si>
  <si>
    <t>Код раздела, подраздела</t>
  </si>
  <si>
    <t>Код вида расхода</t>
  </si>
  <si>
    <t xml:space="preserve"> Сумма, тыс. руб.</t>
  </si>
  <si>
    <t>Код КОСГУ</t>
  </si>
  <si>
    <t>2.1.2.3.</t>
  </si>
  <si>
    <t>2.</t>
  </si>
  <si>
    <t>2.1.3.</t>
  </si>
  <si>
    <t>2.1.3.1</t>
  </si>
  <si>
    <t>2.1.4.2.</t>
  </si>
  <si>
    <t>09200G0100</t>
  </si>
  <si>
    <t>00200G0850</t>
  </si>
  <si>
    <t>7950000531</t>
  </si>
  <si>
    <t>2.1.2.4.</t>
  </si>
  <si>
    <t>60000S1050</t>
  </si>
  <si>
    <t>60000M1050</t>
  </si>
  <si>
    <t xml:space="preserve">БЮДЖЕТА ВНУТРИГОРОДСКОГО МУНИЦИПАЛЬНОГО ОБРАЗОВАНИЯ САНКТ-ПЕТЕРБУРГА </t>
  </si>
  <si>
    <t>РАСПРЕДЕЛЕНИЕ БЮДЖЕТНЫХ АССИГНОВАНИЙ</t>
  </si>
  <si>
    <t>по разделам, подразделам, целевым статьям, группам (группам, подгруппам) и видов расходов</t>
  </si>
  <si>
    <t>МУНИЦИПАЛЬНЫЙ ОКРУГ ЧЕРНАЯ РЕЧКА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</si>
  <si>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</si>
  <si>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Пенсии, пособия, выплачиваемые организациями сектора государственного управления</t>
  </si>
  <si>
    <t>Расходы на благоустройство территории муниципального образования,  за счет субсидии из бюджета Санкт-Петербурга</t>
  </si>
  <si>
    <t>51100G0860</t>
  </si>
  <si>
    <t>51100G0870</t>
  </si>
  <si>
    <t>Арендная плата за пользование имуществом</t>
  </si>
  <si>
    <t>5120000241</t>
  </si>
  <si>
    <t>Прочие выплаты</t>
  </si>
  <si>
    <t>Иные выплаты персоналу государственных (муниципальных)
органов, за исключением фонда оплаты труда</t>
  </si>
  <si>
    <t>!</t>
  </si>
  <si>
    <t>Уплата налога на имущество организаций и земельного налога</t>
  </si>
  <si>
    <t xml:space="preserve">Фонд оплаты труда учреждений
</t>
  </si>
  <si>
    <t>3300000073</t>
  </si>
  <si>
    <t>(100-377,40)</t>
  </si>
  <si>
    <t xml:space="preserve">Расходы на выплаты персоналу казенных учреждений
</t>
  </si>
  <si>
    <t xml:space="preserve">Взносы по обязательному социальному страхованию на выплаты по оплате труда работников и иные выплаты работникам учреждений
</t>
  </si>
  <si>
    <t>Расходы МКУ «Черная речка» на осуществление благоустройства территории</t>
  </si>
  <si>
    <t>Расходы МКУ «Черная речка» на осуществление функций муниципальной информационной службы</t>
  </si>
  <si>
    <t>Приложение 2</t>
  </si>
  <si>
    <t xml:space="preserve">ВЕДОМСТВЕННАЯ СТРУКТУРА РАСХОДОВ </t>
  </si>
  <si>
    <t>Главный распорядитель средств местного бюджета - Муниципальный Совет Муниципального округа Черная речка (928)</t>
  </si>
  <si>
    <t>Главный распорядитель средств местного бюджета - Местная Администрация Муниципального округа Черная речка (966)</t>
  </si>
  <si>
    <t>ИТОГО ДОХОДОВ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</si>
  <si>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</si>
  <si>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966 2 19 03000 03 0000 151</t>
  </si>
  <si>
    <t>ВОЗВРАТ ОСТАТКОВ СУБСИДИЙ, СУБВЕНЦИЙ И ИНЫХ МЕЖБЮДЖЕТНЫХ ТРАНСФЕРТОВ, ИМЕЮЩИХ ЦЕЛЕВОЕ НАЗНАЧЕНИЕ ПРОШЛЫХ ЛЕТ</t>
  </si>
  <si>
    <t>000 2 19 00000 00 0000 100</t>
  </si>
  <si>
    <t>Доходы бюджетов внутригородских муниципальных образований городов федерального значения от возврата иными организациями остатков субсидий прошлых лет</t>
  </si>
  <si>
    <t>966 2 18 03030 03 0000 180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</si>
  <si>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ИНЫХМЕЖБЮДЖЕТНЫХ ТРАНСФЕРТОВ, ИМЕЮЩИХ ЦЕЛЕВОЕ НАЗНАЧЕНИЕ, ПРОШЛЫХ ЛЕТ</t>
  </si>
  <si>
    <t>000 2 18 00000 00 0000 000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</si>
  <si>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</si>
  <si>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966 2 08 03000 03 0000 180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</si>
  <si>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</si>
  <si>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</si>
  <si>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</si>
  <si>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</si>
  <si>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Прочие субсидии бюджетам внутригородских муниципальных образований городов федерального значения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</si>
  <si>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</si>
  <si>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</si>
  <si>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</si>
  <si>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</si>
  <si>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II</t>
  </si>
  <si>
    <t>Возврат средств, полученных  и  не  использованных учреждениями и организациями в прошлые годы</t>
  </si>
  <si>
    <t>966 1 17 05030 03 0200 180</t>
  </si>
  <si>
    <t>966 1 17 05030 03 0100 180</t>
  </si>
  <si>
    <t>Прочие неналоговые доходы</t>
  </si>
  <si>
    <t>000 1 17 05000 00 0000 180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</si>
  <si>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</si>
  <si>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966 1 17 01030 03 0000 180</t>
  </si>
  <si>
    <t>Невыясненные поступления</t>
  </si>
  <si>
    <t>000 1 17 01000 00 0000 180</t>
  </si>
  <si>
    <t>ПРОЧИЕ НЕНАЛОГОВЫЕ ДОХОДЫ</t>
  </si>
  <si>
    <t>000 1 17 00000 00 0000 000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</si>
  <si>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</si>
  <si>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860 1 16 90030 03 0200 140</t>
  </si>
  <si>
    <t>860 1 16 90030 03 0100 140</t>
  </si>
  <si>
    <t>806 1 16 90030 03 0100 140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</si>
  <si>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</si>
  <si>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000 1 16 90030 03 0000 140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</si>
  <si>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</si>
  <si>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</si>
  <si>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</si>
  <si>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</si>
  <si>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ШТРАФЫ, САНКЦИИ, ВОЗМЕЩЕНИЕ УЩЕРБА</t>
  </si>
  <si>
    <t>000 1 16 00000 00 0000 000</t>
  </si>
  <si>
    <t>7.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</si>
  <si>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</si>
  <si>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966 1 14 02032 03 0000 440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</si>
  <si>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</si>
  <si>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000 1 14 02030 03 0000 440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</si>
  <si>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</si>
  <si>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966 1 14 02032 03 0000 410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</si>
  <si>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</si>
  <si>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000 1 14 02030 03 0000 410</t>
  </si>
  <si>
    <t>Доходы от реализации имущества, находящейся в государственной и муниципальной собственности</t>
  </si>
  <si>
    <t>000 1 14 02000 00 0000 100</t>
  </si>
  <si>
    <t>ДОХОДЫ ОТ ПРОДАЖИ МАТЕРИАЛЬНЫХ И НЕМАТЕРИАЛЬНЫХ АКТИВОВ</t>
  </si>
  <si>
    <t>000 1 14 00000 00 0000 000</t>
  </si>
  <si>
    <t>Другие виды прочих доходов от компенсации затрат бюджетов внутригородских муниципальных образований  Санкт-Петербурга</t>
  </si>
  <si>
    <t>966 1 13 02993 03 0200 130</t>
  </si>
  <si>
    <t>867 1 13 02993 03 0100 130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</si>
  <si>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</si>
  <si>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000 1 13 02993 03 0000 130</t>
  </si>
  <si>
    <t>Прочие доходы от компенсации затрат государства</t>
  </si>
  <si>
    <t>000 1 13 02990 00 0000 130</t>
  </si>
  <si>
    <t>ДОХОДЫ ОТ ОКАЗАНИЯ ПЛАТНЫХ УСЛУГ (РАБОТ)  И КОМПЕНСАЦИИ ЗАТРАТ ГОСУДАРСТВА</t>
  </si>
  <si>
    <t>000 1 13 00000 00 0000 000</t>
  </si>
  <si>
    <t>5.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</si>
  <si>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</si>
  <si>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966 1 11 07013 03 0000 120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</si>
  <si>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</si>
  <si>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</si>
  <si>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сдачи в аренду имущества, находящегося в оперативном управлении органов управления внутригородских муниципальных образований городов федерального значения и созданных ими учреждений (за исключением имущества муниципальных бюджетных и автономных учреждений)</t>
  </si>
  <si>
    <t>966 1 11 05033 03 0000 120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</si>
  <si>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</si>
  <si>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</si>
  <si>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</si>
  <si>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</si>
  <si>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Проценты, полученные от предоставления бюджетных кредитов внутри страны за счет средств бюджетов внутригородских муниципальных образований городов федерального значения</t>
  </si>
  <si>
    <t>966 1 11 03030 03 0000 120</t>
  </si>
  <si>
    <t>Проценты, полученные от предоставления бюджетных кредитов внутри страны</t>
  </si>
  <si>
    <t>000 1 11 03000 00 0000 120</t>
  </si>
  <si>
    <t>Доходы от размещения временно свободных средств бюджетов внутригородских муниципальных образований городов федерального значения</t>
  </si>
  <si>
    <t>966 1 11 02031 03 0000 120</t>
  </si>
  <si>
    <t>Доходы от размещения средств бюджетов</t>
  </si>
  <si>
    <t>000 1 11 02000 00 0000 120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</si>
  <si>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</si>
  <si>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</si>
  <si>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Налог с имущества, переходящего в порядке наследования или дарения</t>
  </si>
  <si>
    <t>182 1 09 04040 01 0000 110</t>
  </si>
  <si>
    <t>Налоги на имущество</t>
  </si>
  <si>
    <t>000 1 09 04000 00 0000 110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</si>
  <si>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</si>
  <si>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</si>
  <si>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</si>
  <si>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182 1 05 04030 02 0000 110</t>
  </si>
  <si>
    <t>Налог, взимаемый в связи с применением патентной системы налогообложения</t>
  </si>
  <si>
    <t>000 1 05 04000 02 0000 110</t>
  </si>
  <si>
    <t>1.3.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</si>
  <si>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</si>
  <si>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</si>
  <si>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>Единый налог на вмененный доход для отдельных видов деятельности</t>
  </si>
  <si>
    <t>182 1 05 02010 02 0000 110</t>
  </si>
  <si>
    <t>000 1 05 02000 02 0000 110</t>
  </si>
  <si>
    <t>Минимальный налог, зачисляемый в бюджеты субъектов Российской Федерации</t>
  </si>
  <si>
    <t>182 1 05 01050 01 0000 110</t>
  </si>
  <si>
    <t>1.1.3.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</si>
  <si>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</si>
  <si>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</si>
  <si>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</si>
  <si>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</si>
  <si>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000 1 05 01020 01 0000 110</t>
  </si>
  <si>
    <t>1.1.2.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</si>
  <si>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</si>
  <si>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</si>
  <si>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</si>
  <si>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</si>
  <si>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000 1 05 01010 01 0000 110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</si>
  <si>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</si>
  <si>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</si>
  <si>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</si>
  <si>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</si>
  <si>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НАЛОГОВЫЕ И НЕНАЛОГОВЫЕ ДОХОДЫ</t>
  </si>
  <si>
    <t>000 1 00 00000 00 0000 000</t>
  </si>
  <si>
    <t>I</t>
  </si>
  <si>
    <t xml:space="preserve"> на год</t>
  </si>
  <si>
    <t>Сумма (тыс.руб.)</t>
  </si>
  <si>
    <t>Источники доходов</t>
  </si>
  <si>
    <t>Код статьи</t>
  </si>
  <si>
    <t>№ п/п</t>
  </si>
  <si>
    <t xml:space="preserve">ДОХОДЫ </t>
  </si>
  <si>
    <t>Приложение 1</t>
  </si>
  <si>
    <t>3.2.</t>
  </si>
  <si>
    <t>3.3.</t>
  </si>
  <si>
    <t>3.4.</t>
  </si>
  <si>
    <t>5.1.2.</t>
  </si>
  <si>
    <t>МУНИЦИПАЛЬНЫЙ ОКРУГ ЧЕРНАЯ РЕЧКА НА 2017 ГОД</t>
  </si>
  <si>
    <t>1003</t>
  </si>
  <si>
    <t>УБИРАЕМ</t>
  </si>
  <si>
    <t>Иные выплаты персоналу учреждений,  за исключением фонда оплаты труда</t>
  </si>
  <si>
    <t>Социальные выплаты гражданам, кроме публиченых нормативных социальных выплат</t>
  </si>
  <si>
    <t>Приобретение товаров, работ, услуг в пользу граждан в целях их социального обеспечения</t>
  </si>
  <si>
    <t>Код бюджетной классификации Российской Федерации</t>
  </si>
  <si>
    <t>Наименование</t>
  </si>
  <si>
    <t>Сумма</t>
  </si>
  <si>
    <t>(тыс. руб.)</t>
  </si>
  <si>
    <t>01 05 00 00 00 0000 000</t>
  </si>
  <si>
    <t>Изменение остатков средств на счетах по учету средств бюджетов</t>
  </si>
  <si>
    <t xml:space="preserve">01 05 00 00 00 0000 500 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</si>
  <si>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</si>
  <si>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</si>
  <si>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</si>
  <si>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 xml:space="preserve">01 05 02 01 00 0000 510 </t>
  </si>
  <si>
    <t>Увеличение прочих остатков денежных средств бюджетов</t>
  </si>
  <si>
    <t>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</si>
  <si>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</si>
  <si>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</si>
  <si>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</si>
  <si>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</si>
  <si>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</si>
  <si>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 xml:space="preserve">01 05 02 01 00 0000 610  </t>
  </si>
  <si>
    <t>Уменьшение прочих остатков денежных средств бюджетов</t>
  </si>
  <si>
    <t>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</si>
  <si>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</si>
  <si>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Федеральная налоговая служба</t>
  </si>
  <si>
    <t>Государственная жилищная инспекция Санкт-Петербурга</t>
  </si>
  <si>
    <t>710000100</t>
  </si>
  <si>
    <t>7200000100</t>
  </si>
  <si>
    <t>7300000100</t>
  </si>
  <si>
    <t>7400000100</t>
  </si>
  <si>
    <t>7500000100</t>
  </si>
  <si>
    <t>7600000100</t>
  </si>
  <si>
    <t>7700000100</t>
  </si>
  <si>
    <t>6100000100</t>
  </si>
  <si>
    <t>6200000100</t>
  </si>
  <si>
    <t>6300000100</t>
  </si>
  <si>
    <t>6500000100</t>
  </si>
  <si>
    <t>8000000100</t>
  </si>
  <si>
    <t>4100000100</t>
  </si>
  <si>
    <t>4200000100</t>
  </si>
  <si>
    <t>7100000100</t>
  </si>
  <si>
    <t>Муниципальная программа «Участие в деятельности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Санкт-Петербурге»</t>
  </si>
  <si>
    <t>2.3.4.1</t>
  </si>
  <si>
    <t>2.3.5.1</t>
  </si>
  <si>
    <t xml:space="preserve">2.3.6.1. </t>
  </si>
  <si>
    <t>2.3.7.2</t>
  </si>
  <si>
    <t>2.3.7</t>
  </si>
  <si>
    <t>Публичные:</t>
  </si>
  <si>
    <t>Местная Администрация МО Черная речка</t>
  </si>
  <si>
    <t>Комитет по благоустройству Санкт-Петербурга</t>
  </si>
  <si>
    <t>Администрация Приморского района Санкт-Петербурга</t>
  </si>
  <si>
    <t>Код  главного администратора доходов бюджета</t>
  </si>
  <si>
    <t xml:space="preserve"> НА 2017 ГОД</t>
  </si>
  <si>
    <t>Код администратора источника внутреннего финансирования дефицита бюджета</t>
  </si>
  <si>
    <t>ИСТОЧНИКИ ФИНАНСИРОВАНИЯ ДЕФИЦИТА БЮДЖЕТА ВНУТРИГОРОДСКОГО МУНИЦИПАЛЬНОГО ОБРАЗОВАНИЯ САНКТ-ПЕТЕРБУРГА МУНИЦИПАЛЬНЫЙ ОКРУГ ЧЕРНАЯ РЕЧКА НА 2017 ГОД</t>
  </si>
  <si>
    <t>Налог, взимаемый с налогоплательщиков, выбравших в качестве объекта налогообложения доходы, уменьшенные на величину расходов(в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</si>
  <si>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Федерации(за налоговые периоды, истекшие до 1 января 2016 года)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</si>
  <si>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Санкт-Петербурге",за исключением статьи 37-2 указанного Закона Санкт-Петербурга</t>
  </si>
  <si>
    <t>966 2 02 29999 03 0000 151</t>
  </si>
  <si>
    <t>966 2 02 30024 03 0100 151</t>
  </si>
  <si>
    <t>966 2 02 30024 03 0200 151</t>
  </si>
  <si>
    <t>966 2 02 30027 03 0100 151</t>
  </si>
  <si>
    <t>Субвенции бюджетам внутригородских муниципальных образований Санкт-Петербурга  на содержание ребенка в семье опекуна и приемной семье</t>
  </si>
  <si>
    <t>Субвенции бюджетам внутригородских муниципальных образований Санкт-Петербурга  на вознаграждение, причитающееся приемному родителю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</si>
  <si>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Санкт-Петербурге"за исключением статьи 37-2 указанного Закона Санкт-Петербурга</t>
  </si>
  <si>
    <t>Средства, составляющие восстановительную стоимость зеленых насаждений общего пользования местного значения 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</si>
  <si>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Государственная административно-техническая инспекция Санкт-Петербурга</t>
  </si>
  <si>
    <t>Наименование главного администратора доходов бюджета</t>
  </si>
  <si>
    <t>Расходы</t>
  </si>
  <si>
    <t>Наименование статьи расходов</t>
  </si>
  <si>
    <t>Итого по расходам</t>
  </si>
  <si>
    <t>Главный бухгалтер - руководитель отдела бухгалтерского учета и отчетности</t>
  </si>
  <si>
    <t>Суслова Е.Л.</t>
  </si>
  <si>
    <t>6400000100</t>
  </si>
  <si>
    <t>3.2.1.</t>
  </si>
  <si>
    <t>966 2 02 30027 03 0200 151</t>
  </si>
  <si>
    <t>4.1.7.</t>
  </si>
  <si>
    <t>4.1.7.1</t>
  </si>
  <si>
    <t>4.1.7.2.</t>
  </si>
  <si>
    <t>4.1.7.3.</t>
  </si>
  <si>
    <t>4.1.7</t>
  </si>
  <si>
    <t>Социальное обеспечение и иные выплаты населению</t>
  </si>
  <si>
    <t>7.2.2.1</t>
  </si>
  <si>
    <t>807 1 16 90030 03 0100 140</t>
  </si>
  <si>
    <t>Стипендия</t>
  </si>
  <si>
    <t>Итого источников финансирования  дефицита бюджета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</si>
  <si>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</si>
  <si>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</si>
  <si>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</si>
  <si>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</si>
  <si>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Уточнены наименования целевых статей по субвенциям (расходы)</t>
  </si>
  <si>
    <t>к Решению Муниципального Совета № 9 от 24.04.2017 года</t>
  </si>
  <si>
    <t>к Решению Муниципального Совета № 9 от 24.04.2017</t>
  </si>
  <si>
    <t>Перечень главных администраторов доходов бюджета внутригородского муниципального образования Санкт-Петербурга Муниципальный округ Черная речка на 2017 год</t>
  </si>
  <si>
    <t xml:space="preserve">Приложение №5
к Решению Муниципального Совета № 9 от 24.04.2017
   "О внесении изменений и дополнений в Решение Муниципального Совета от 05.12.17 № 48  «Об утверждении бюджета внутригородского муниципального образования Санкт - Петербурга Муниципальный округ  Черная речка на 2017 год» 
</t>
  </si>
  <si>
    <r>
      <rPr>
        <sz val="11"/>
        <rFont val="Times New Roman"/>
        <family val="1"/>
      </rPr>
      <t xml:space="preserve">Приложение №4
к Решению Муниципального Совета № 9 от 24.04.2017
     "О внесении изменений и дополнений в Решение Муниципального Совета от 05.12.17 № 48  «Об утверждении бюджета внутригородского муниципального образования Санкт - Петербурга Муниципальный округ  Черная речка на 2017 год» 
</t>
    </r>
    <r>
      <rPr>
        <sz val="11"/>
        <color indexed="10"/>
        <rFont val="Times New Roman"/>
        <family val="1"/>
      </rPr>
      <t xml:space="preserve">
</t>
    </r>
  </si>
  <si>
    <t xml:space="preserve"> "О внесении изменений и дополнений в Решение Муниципального Совета от 05.12.17 № 48  «Об утверждении бюджета внутригородского муниципального образования Санкт - Петербурга Муниципальный округ  Черная речка на 2017 год» </t>
  </si>
  <si>
    <t xml:space="preserve"> "О внесении изменений и дополнений в Решение Муниципального Совета от 05.12.17 № 48  «Об утверждении бюджета внутригородского муниципального образования Санкт - Петербурга Муниципальный округ  Черная речка на 2017 год»</t>
  </si>
  <si>
    <t xml:space="preserve">"О внесении изменений и дополнений в Решение Муниципального Совета от 05.12.17 № 48  «Об утверждении бюджета внутригородского муниципального образования Санкт - Петербурга Муниципальный округ  Черная речка на 2017 год» </t>
  </si>
  <si>
    <t>60000М1050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</si>
</sst>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#,##0.00\ _₽"/>
    <numFmt numFmtId="180" formatCode="#,##0.0\ _₽;\-#,##0.0\ _₽"/>
  </numFmts>
  <fonts count="73">
    <font>
      <sz val="10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8"/>
      <color indexed="6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9"/>
      <name val="Arial Cyr"/>
      <family val="0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C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Arial Cyr"/>
      <family val="0"/>
    </font>
    <font>
      <sz val="10"/>
      <color theme="0"/>
      <name val="Arial Cyr"/>
      <family val="0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sz val="12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 style="medium"/>
      <bottom style="medium">
        <color rgb="FF00000A"/>
      </bottom>
    </border>
    <border>
      <left/>
      <right style="medium">
        <color rgb="FF00000A"/>
      </right>
      <top/>
      <bottom style="medium"/>
    </border>
    <border>
      <left style="medium"/>
      <right style="medium">
        <color rgb="FF00000A"/>
      </right>
      <top/>
      <bottom style="medium"/>
    </border>
    <border>
      <left style="medium">
        <color rgb="FF00000A"/>
      </left>
      <right style="medium">
        <color rgb="FF00000A"/>
      </right>
      <top/>
      <bottom style="medium"/>
    </border>
    <border>
      <left/>
      <right style="medium">
        <color rgb="FF00000A"/>
      </right>
      <top style="medium"/>
      <bottom style="medium"/>
    </border>
    <border>
      <left style="medium"/>
      <right style="medium">
        <color rgb="FF00000A"/>
      </right>
      <top style="medium"/>
      <bottom style="medium"/>
    </border>
    <border>
      <left/>
      <right style="medium">
        <color rgb="FF00000A"/>
      </right>
      <top/>
      <bottom/>
    </border>
    <border>
      <left style="medium">
        <color rgb="FF00000A"/>
      </left>
      <right style="medium">
        <color rgb="FF00000A"/>
      </right>
      <top/>
      <bottom/>
    </border>
    <border>
      <left/>
      <right style="medium">
        <color rgb="FF00000A"/>
      </right>
      <top style="medium">
        <color rgb="FF00000A"/>
      </top>
      <bottom style="medium"/>
    </border>
    <border>
      <left style="medium"/>
      <right style="medium">
        <color rgb="FF00000A"/>
      </right>
      <top style="medium">
        <color rgb="FF00000A"/>
      </top>
      <bottom style="medium"/>
    </border>
    <border>
      <left/>
      <right style="medium"/>
      <top/>
      <bottom style="medium"/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/>
      <right style="medium">
        <color rgb="FF00000A"/>
      </right>
      <top style="medium">
        <color rgb="FF00000A"/>
      </top>
      <bottom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rgb="FF00000A"/>
      </left>
      <right style="medium">
        <color rgb="FF00000A"/>
      </right>
      <top style="medium">
        <color rgb="FF00000A"/>
      </top>
      <bottom/>
    </border>
    <border>
      <left style="medium"/>
      <right style="medium">
        <color rgb="FF00000A"/>
      </right>
      <top style="medium"/>
      <bottom/>
    </border>
    <border>
      <left style="medium">
        <color rgb="FF00000A"/>
      </left>
      <right style="medium">
        <color rgb="FF00000A"/>
      </right>
      <top style="medium"/>
      <bottom/>
    </border>
    <border>
      <left style="medium">
        <color rgb="FF00000A"/>
      </left>
      <right style="medium"/>
      <top style="medium"/>
      <bottom/>
    </border>
    <border>
      <left style="medium">
        <color rgb="FF00000A"/>
      </left>
      <right style="medium"/>
      <top/>
      <bottom style="medium"/>
    </border>
    <border>
      <left style="medium"/>
      <right style="medium">
        <color rgb="FF00000A"/>
      </right>
      <top/>
      <bottom/>
    </border>
    <border>
      <left style="medium"/>
      <right style="medium">
        <color rgb="FF00000A"/>
      </right>
      <top/>
      <bottom style="medium">
        <color rgb="FF00000A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6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4" fillId="12" borderId="13" xfId="0" applyNumberFormat="1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left" vertical="center" wrapText="1"/>
    </xf>
    <xf numFmtId="0" fontId="4" fillId="12" borderId="14" xfId="0" applyFont="1" applyFill="1" applyBorder="1" applyAlignment="1">
      <alignment horizontal="center" vertical="center" wrapText="1"/>
    </xf>
    <xf numFmtId="49" fontId="4" fillId="12" borderId="14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4" fillId="34" borderId="15" xfId="0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4" fillId="12" borderId="21" xfId="0" applyNumberFormat="1" applyFont="1" applyFill="1" applyBorder="1" applyAlignment="1">
      <alignment horizontal="center" vertical="center" wrapText="1"/>
    </xf>
    <xf numFmtId="0" fontId="9" fillId="12" borderId="14" xfId="0" applyFont="1" applyFill="1" applyBorder="1" applyAlignment="1">
      <alignment wrapText="1"/>
    </xf>
    <xf numFmtId="49" fontId="4" fillId="12" borderId="22" xfId="0" applyNumberFormat="1" applyFont="1" applyFill="1" applyBorder="1" applyAlignment="1">
      <alignment horizontal="center" vertical="center" wrapText="1"/>
    </xf>
    <xf numFmtId="0" fontId="4" fillId="12" borderId="20" xfId="0" applyFont="1" applyFill="1" applyBorder="1" applyAlignment="1">
      <alignment horizontal="left" vertical="center" wrapText="1"/>
    </xf>
    <xf numFmtId="0" fontId="4" fillId="12" borderId="20" xfId="0" applyFont="1" applyFill="1" applyBorder="1" applyAlignment="1">
      <alignment horizontal="center" vertical="center" wrapText="1"/>
    </xf>
    <xf numFmtId="49" fontId="4" fillId="12" borderId="20" xfId="0" applyNumberFormat="1" applyFont="1" applyFill="1" applyBorder="1" applyAlignment="1">
      <alignment horizontal="center" vertical="center" wrapText="1"/>
    </xf>
    <xf numFmtId="176" fontId="4" fillId="12" borderId="23" xfId="0" applyNumberFormat="1" applyFont="1" applyFill="1" applyBorder="1" applyAlignment="1">
      <alignment horizontal="center" vertical="center" wrapText="1"/>
    </xf>
    <xf numFmtId="49" fontId="4" fillId="9" borderId="13" xfId="0" applyNumberFormat="1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left" vertical="center" wrapText="1"/>
    </xf>
    <xf numFmtId="0" fontId="4" fillId="9" borderId="14" xfId="0" applyFont="1" applyFill="1" applyBorder="1" applyAlignment="1">
      <alignment horizontal="center" vertical="center" wrapText="1"/>
    </xf>
    <xf numFmtId="49" fontId="4" fillId="9" borderId="14" xfId="0" applyNumberFormat="1" applyFont="1" applyFill="1" applyBorder="1" applyAlignment="1">
      <alignment horizontal="center" vertical="center" wrapText="1"/>
    </xf>
    <xf numFmtId="176" fontId="4" fillId="9" borderId="21" xfId="0" applyNumberFormat="1" applyFont="1" applyFill="1" applyBorder="1" applyAlignment="1">
      <alignment horizontal="center" vertical="center" wrapText="1"/>
    </xf>
    <xf numFmtId="0" fontId="4" fillId="12" borderId="24" xfId="0" applyFont="1" applyFill="1" applyBorder="1" applyAlignment="1">
      <alignment vertical="center"/>
    </xf>
    <xf numFmtId="49" fontId="2" fillId="35" borderId="13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176" fontId="2" fillId="35" borderId="21" xfId="0" applyNumberFormat="1" applyFont="1" applyFill="1" applyBorder="1" applyAlignment="1">
      <alignment horizontal="center" vertical="center" wrapText="1"/>
    </xf>
    <xf numFmtId="49" fontId="3" fillId="9" borderId="13" xfId="0" applyNumberFormat="1" applyFont="1" applyFill="1" applyBorder="1" applyAlignment="1">
      <alignment horizontal="center" vertical="center" wrapText="1"/>
    </xf>
    <xf numFmtId="49" fontId="3" fillId="9" borderId="14" xfId="0" applyNumberFormat="1" applyFont="1" applyFill="1" applyBorder="1" applyAlignment="1">
      <alignment horizontal="left" vertical="center" wrapText="1"/>
    </xf>
    <xf numFmtId="0" fontId="3" fillId="9" borderId="14" xfId="0" applyFont="1" applyFill="1" applyBorder="1" applyAlignment="1">
      <alignment horizontal="center" vertical="center" wrapText="1"/>
    </xf>
    <xf numFmtId="49" fontId="3" fillId="9" borderId="14" xfId="0" applyNumberFormat="1" applyFont="1" applyFill="1" applyBorder="1" applyAlignment="1">
      <alignment horizontal="center" vertical="center" wrapText="1"/>
    </xf>
    <xf numFmtId="176" fontId="3" fillId="9" borderId="21" xfId="0" applyNumberFormat="1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left" vertical="center" wrapText="1"/>
    </xf>
    <xf numFmtId="49" fontId="4" fillId="12" borderId="14" xfId="0" applyNumberFormat="1" applyFont="1" applyFill="1" applyBorder="1" applyAlignment="1">
      <alignment horizontal="left" vertical="center" wrapText="1"/>
    </xf>
    <xf numFmtId="49" fontId="4" fillId="12" borderId="10" xfId="0" applyNumberFormat="1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left" vertical="center" wrapText="1"/>
    </xf>
    <xf numFmtId="0" fontId="4" fillId="12" borderId="10" xfId="0" applyFont="1" applyFill="1" applyBorder="1" applyAlignment="1">
      <alignment horizontal="center" vertical="center" wrapText="1"/>
    </xf>
    <xf numFmtId="176" fontId="4" fillId="12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4" fillId="9" borderId="10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2" xfId="0" applyNumberFormat="1" applyFont="1" applyBorder="1" applyAlignment="1">
      <alignment horizontal="left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0" fontId="10" fillId="0" borderId="0" xfId="53" applyFont="1" applyAlignment="1">
      <alignment horizontal="right"/>
      <protection/>
    </xf>
    <xf numFmtId="0" fontId="65" fillId="0" borderId="0" xfId="0" applyFont="1" applyAlignment="1">
      <alignment horizontal="right"/>
    </xf>
    <xf numFmtId="0" fontId="1" fillId="0" borderId="0" xfId="53" applyFont="1">
      <alignment/>
      <protection/>
    </xf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53" applyFont="1" applyAlignment="1">
      <alignment horizontal="center"/>
      <protection/>
    </xf>
    <xf numFmtId="176" fontId="4" fillId="36" borderId="10" xfId="0" applyNumberFormat="1" applyFont="1" applyFill="1" applyBorder="1" applyAlignment="1">
      <alignment horizontal="center" vertical="center" wrapText="1"/>
    </xf>
    <xf numFmtId="0" fontId="1" fillId="0" borderId="0" xfId="53" applyFont="1" applyBorder="1">
      <alignment/>
      <protection/>
    </xf>
    <xf numFmtId="0" fontId="1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0" fontId="4" fillId="34" borderId="12" xfId="0" applyFont="1" applyFill="1" applyBorder="1" applyAlignment="1">
      <alignment horizontal="left" vertical="center" wrapText="1"/>
    </xf>
    <xf numFmtId="49" fontId="2" fillId="35" borderId="26" xfId="0" applyNumberFormat="1" applyFont="1" applyFill="1" applyBorder="1" applyAlignment="1">
      <alignment horizontal="center" vertical="center" wrapText="1"/>
    </xf>
    <xf numFmtId="49" fontId="2" fillId="35" borderId="26" xfId="0" applyNumberFormat="1" applyFont="1" applyFill="1" applyBorder="1" applyAlignment="1">
      <alignment horizontal="left" vertical="center" wrapText="1"/>
    </xf>
    <xf numFmtId="0" fontId="2" fillId="35" borderId="26" xfId="0" applyFont="1" applyFill="1" applyBorder="1" applyAlignment="1">
      <alignment horizontal="center" vertical="center" wrapText="1"/>
    </xf>
    <xf numFmtId="176" fontId="2" fillId="35" borderId="26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64" fillId="12" borderId="10" xfId="0" applyFont="1" applyFill="1" applyBorder="1" applyAlignment="1">
      <alignment horizontal="center" vertical="center" wrapText="1"/>
    </xf>
    <xf numFmtId="49" fontId="4" fillId="12" borderId="27" xfId="0" applyNumberFormat="1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left" vertical="center" wrapText="1"/>
    </xf>
    <xf numFmtId="0" fontId="4" fillId="12" borderId="15" xfId="0" applyFont="1" applyFill="1" applyBorder="1" applyAlignment="1">
      <alignment horizontal="center" vertical="center" wrapText="1"/>
    </xf>
    <xf numFmtId="49" fontId="4" fillId="12" borderId="15" xfId="0" applyNumberFormat="1" applyFont="1" applyFill="1" applyBorder="1" applyAlignment="1">
      <alignment horizontal="center" vertical="center" wrapText="1"/>
    </xf>
    <xf numFmtId="49" fontId="4" fillId="12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/>
    </xf>
    <xf numFmtId="49" fontId="13" fillId="37" borderId="13" xfId="0" applyNumberFormat="1" applyFont="1" applyFill="1" applyBorder="1" applyAlignment="1">
      <alignment horizontal="center" vertical="center" wrapText="1"/>
    </xf>
    <xf numFmtId="49" fontId="13" fillId="37" borderId="14" xfId="0" applyNumberFormat="1" applyFont="1" applyFill="1" applyBorder="1" applyAlignment="1">
      <alignment horizontal="left" vertical="center" wrapText="1"/>
    </xf>
    <xf numFmtId="0" fontId="13" fillId="37" borderId="14" xfId="0" applyFont="1" applyFill="1" applyBorder="1" applyAlignment="1">
      <alignment horizontal="center" vertical="center" wrapText="1"/>
    </xf>
    <xf numFmtId="49" fontId="13" fillId="37" borderId="14" xfId="0" applyNumberFormat="1" applyFont="1" applyFill="1" applyBorder="1" applyAlignment="1">
      <alignment horizontal="center" vertical="center" wrapText="1"/>
    </xf>
    <xf numFmtId="176" fontId="13" fillId="37" borderId="2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37" borderId="14" xfId="0" applyFont="1" applyFill="1" applyBorder="1" applyAlignment="1">
      <alignment horizontal="left" vertical="center" wrapText="1"/>
    </xf>
    <xf numFmtId="0" fontId="4" fillId="38" borderId="12" xfId="0" applyFont="1" applyFill="1" applyBorder="1" applyAlignment="1">
      <alignment horizontal="left" vertical="center" wrapText="1"/>
    </xf>
    <xf numFmtId="0" fontId="11" fillId="0" borderId="28" xfId="53" applyFont="1" applyBorder="1" applyAlignment="1">
      <alignment wrapText="1"/>
      <protection/>
    </xf>
    <xf numFmtId="0" fontId="11" fillId="0" borderId="29" xfId="53" applyFont="1" applyBorder="1" applyAlignment="1">
      <alignment horizontal="center" wrapText="1"/>
      <protection/>
    </xf>
    <xf numFmtId="0" fontId="1" fillId="0" borderId="30" xfId="53" applyFont="1" applyBorder="1" applyAlignment="1">
      <alignment horizontal="left" wrapText="1"/>
      <protection/>
    </xf>
    <xf numFmtId="0" fontId="1" fillId="0" borderId="30" xfId="53" applyFont="1" applyBorder="1" applyAlignment="1">
      <alignment wrapText="1"/>
      <protection/>
    </xf>
    <xf numFmtId="0" fontId="5" fillId="39" borderId="30" xfId="53" applyFont="1" applyFill="1" applyBorder="1" applyAlignment="1">
      <alignment horizontal="left" wrapText="1"/>
      <protection/>
    </xf>
    <xf numFmtId="0" fontId="5" fillId="39" borderId="30" xfId="53" applyFont="1" applyFill="1" applyBorder="1" applyAlignment="1">
      <alignment wrapText="1"/>
      <protection/>
    </xf>
    <xf numFmtId="0" fontId="5" fillId="39" borderId="31" xfId="53" applyFont="1" applyFill="1" applyBorder="1" applyAlignment="1">
      <alignment horizontal="center" wrapText="1"/>
      <protection/>
    </xf>
    <xf numFmtId="0" fontId="1" fillId="0" borderId="32" xfId="53" applyFont="1" applyBorder="1" applyAlignment="1">
      <alignment horizontal="center" wrapText="1"/>
      <protection/>
    </xf>
    <xf numFmtId="0" fontId="5" fillId="0" borderId="31" xfId="53" applyFont="1" applyBorder="1" applyAlignment="1">
      <alignment horizontal="center" wrapText="1"/>
      <protection/>
    </xf>
    <xf numFmtId="0" fontId="1" fillId="0" borderId="33" xfId="53" applyFont="1" applyBorder="1" applyAlignment="1">
      <alignment horizontal="left" wrapText="1"/>
      <protection/>
    </xf>
    <xf numFmtId="0" fontId="1" fillId="0" borderId="33" xfId="53" applyFont="1" applyBorder="1" applyAlignment="1">
      <alignment wrapText="1"/>
      <protection/>
    </xf>
    <xf numFmtId="0" fontId="1" fillId="0" borderId="34" xfId="53" applyFont="1" applyBorder="1" applyAlignment="1">
      <alignment horizontal="center" wrapText="1"/>
      <protection/>
    </xf>
    <xf numFmtId="176" fontId="1" fillId="34" borderId="35" xfId="53" applyNumberFormat="1" applyFont="1" applyFill="1" applyBorder="1" applyAlignment="1">
      <alignment horizontal="center" wrapText="1"/>
      <protection/>
    </xf>
    <xf numFmtId="0" fontId="1" fillId="34" borderId="35" xfId="53" applyFont="1" applyFill="1" applyBorder="1" applyAlignment="1">
      <alignment horizontal="left" wrapText="1"/>
      <protection/>
    </xf>
    <xf numFmtId="0" fontId="1" fillId="34" borderId="35" xfId="53" applyFont="1" applyFill="1" applyBorder="1" applyAlignment="1">
      <alignment wrapText="1"/>
      <protection/>
    </xf>
    <xf numFmtId="0" fontId="1" fillId="34" borderId="36" xfId="53" applyFont="1" applyFill="1" applyBorder="1" applyAlignment="1">
      <alignment horizontal="center" wrapText="1"/>
      <protection/>
    </xf>
    <xf numFmtId="0" fontId="5" fillId="3" borderId="30" xfId="53" applyFont="1" applyFill="1" applyBorder="1" applyAlignment="1">
      <alignment horizontal="left" wrapText="1"/>
      <protection/>
    </xf>
    <xf numFmtId="0" fontId="5" fillId="3" borderId="30" xfId="53" applyFont="1" applyFill="1" applyBorder="1" applyAlignment="1">
      <alignment wrapText="1"/>
      <protection/>
    </xf>
    <xf numFmtId="0" fontId="5" fillId="3" borderId="32" xfId="53" applyFont="1" applyFill="1" applyBorder="1" applyAlignment="1">
      <alignment horizontal="center" wrapText="1"/>
      <protection/>
    </xf>
    <xf numFmtId="0" fontId="5" fillId="40" borderId="37" xfId="53" applyFont="1" applyFill="1" applyBorder="1" applyAlignment="1">
      <alignment horizontal="left" wrapText="1"/>
      <protection/>
    </xf>
    <xf numFmtId="0" fontId="5" fillId="40" borderId="37" xfId="53" applyFont="1" applyFill="1" applyBorder="1" applyAlignment="1">
      <alignment wrapText="1"/>
      <protection/>
    </xf>
    <xf numFmtId="0" fontId="5" fillId="40" borderId="38" xfId="53" applyFont="1" applyFill="1" applyBorder="1" applyAlignment="1">
      <alignment horizontal="center" wrapText="1"/>
      <protection/>
    </xf>
    <xf numFmtId="0" fontId="1" fillId="0" borderId="35" xfId="42" applyFont="1" applyBorder="1" applyAlignment="1" applyProtection="1">
      <alignment horizontal="left" wrapText="1"/>
      <protection/>
    </xf>
    <xf numFmtId="0" fontId="1" fillId="0" borderId="35" xfId="53" applyFont="1" applyBorder="1" applyAlignment="1">
      <alignment wrapText="1"/>
      <protection/>
    </xf>
    <xf numFmtId="176" fontId="1" fillId="0" borderId="39" xfId="53" applyNumberFormat="1" applyFont="1" applyBorder="1" applyAlignment="1">
      <alignment horizontal="center" wrapText="1"/>
      <protection/>
    </xf>
    <xf numFmtId="0" fontId="1" fillId="0" borderId="30" xfId="42" applyFont="1" applyBorder="1" applyAlignment="1" applyProtection="1">
      <alignment horizontal="left" wrapText="1"/>
      <protection/>
    </xf>
    <xf numFmtId="0" fontId="5" fillId="40" borderId="30" xfId="53" applyFont="1" applyFill="1" applyBorder="1" applyAlignment="1">
      <alignment horizontal="left" wrapText="1"/>
      <protection/>
    </xf>
    <xf numFmtId="0" fontId="5" fillId="40" borderId="30" xfId="53" applyFont="1" applyFill="1" applyBorder="1" applyAlignment="1">
      <alignment wrapText="1"/>
      <protection/>
    </xf>
    <xf numFmtId="0" fontId="14" fillId="0" borderId="30" xfId="53" applyFont="1" applyBorder="1" applyAlignment="1">
      <alignment horizontal="left" wrapText="1"/>
      <protection/>
    </xf>
    <xf numFmtId="0" fontId="14" fillId="0" borderId="30" xfId="53" applyFont="1" applyBorder="1" applyAlignment="1">
      <alignment wrapText="1"/>
      <protection/>
    </xf>
    <xf numFmtId="0" fontId="5" fillId="40" borderId="31" xfId="53" applyFont="1" applyFill="1" applyBorder="1" applyAlignment="1">
      <alignment horizontal="center" wrapText="1"/>
      <protection/>
    </xf>
    <xf numFmtId="0" fontId="14" fillId="0" borderId="32" xfId="53" applyFont="1" applyBorder="1" applyAlignment="1">
      <alignment horizontal="center" wrapText="1"/>
      <protection/>
    </xf>
    <xf numFmtId="0" fontId="14" fillId="0" borderId="28" xfId="53" applyFont="1" applyBorder="1" applyAlignment="1">
      <alignment horizontal="left" wrapText="1"/>
      <protection/>
    </xf>
    <xf numFmtId="0" fontId="14" fillId="0" borderId="28" xfId="53" applyFont="1" applyBorder="1" applyAlignment="1">
      <alignment wrapText="1"/>
      <protection/>
    </xf>
    <xf numFmtId="0" fontId="14" fillId="0" borderId="40" xfId="53" applyFont="1" applyBorder="1" applyAlignment="1">
      <alignment horizontal="center" wrapText="1"/>
      <protection/>
    </xf>
    <xf numFmtId="0" fontId="1" fillId="0" borderId="35" xfId="53" applyFont="1" applyBorder="1" applyAlignment="1">
      <alignment horizontal="left" wrapText="1"/>
      <protection/>
    </xf>
    <xf numFmtId="14" fontId="1" fillId="0" borderId="36" xfId="53" applyNumberFormat="1" applyFont="1" applyBorder="1" applyAlignment="1">
      <alignment horizontal="center" wrapText="1"/>
      <protection/>
    </xf>
    <xf numFmtId="14" fontId="1" fillId="0" borderId="31" xfId="53" applyNumberFormat="1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2" fillId="0" borderId="30" xfId="53" applyFont="1" applyBorder="1" applyAlignment="1">
      <alignment horizontal="center" wrapText="1"/>
      <protection/>
    </xf>
    <xf numFmtId="0" fontId="2" fillId="0" borderId="41" xfId="53" applyFont="1" applyBorder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2" fillId="0" borderId="0" xfId="53" applyFont="1" applyAlignment="1">
      <alignment horizontal="left" indent="15"/>
      <protection/>
    </xf>
    <xf numFmtId="0" fontId="65" fillId="34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53" applyFont="1" applyAlignment="1">
      <alignment/>
      <protection/>
    </xf>
    <xf numFmtId="0" fontId="1" fillId="0" borderId="36" xfId="53" applyFont="1" applyBorder="1" applyAlignment="1">
      <alignment horizont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66" fillId="0" borderId="33" xfId="53" applyFont="1" applyBorder="1" applyAlignment="1">
      <alignment wrapText="1"/>
      <protection/>
    </xf>
    <xf numFmtId="0" fontId="66" fillId="0" borderId="33" xfId="53" applyFont="1" applyBorder="1" applyAlignment="1">
      <alignment horizontal="left" wrapText="1"/>
      <protection/>
    </xf>
    <xf numFmtId="0" fontId="66" fillId="0" borderId="31" xfId="53" applyFont="1" applyBorder="1" applyAlignment="1">
      <alignment horizontal="center" wrapText="1"/>
      <protection/>
    </xf>
    <xf numFmtId="0" fontId="66" fillId="0" borderId="30" xfId="53" applyFont="1" applyBorder="1" applyAlignment="1">
      <alignment wrapText="1"/>
      <protection/>
    </xf>
    <xf numFmtId="0" fontId="66" fillId="0" borderId="30" xfId="53" applyFont="1" applyBorder="1" applyAlignment="1">
      <alignment horizontal="left" wrapText="1"/>
      <protection/>
    </xf>
    <xf numFmtId="0" fontId="4" fillId="0" borderId="12" xfId="0" applyFont="1" applyBorder="1" applyAlignment="1">
      <alignment horizontal="left" vertical="center" wrapText="1"/>
    </xf>
    <xf numFmtId="49" fontId="4" fillId="38" borderId="13" xfId="0" applyNumberFormat="1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left" vertical="center" wrapText="1"/>
    </xf>
    <xf numFmtId="0" fontId="4" fillId="38" borderId="14" xfId="0" applyFont="1" applyFill="1" applyBorder="1" applyAlignment="1">
      <alignment horizontal="center" vertical="center" wrapText="1"/>
    </xf>
    <xf numFmtId="49" fontId="4" fillId="38" borderId="14" xfId="0" applyNumberFormat="1" applyFont="1" applyFill="1" applyBorder="1" applyAlignment="1">
      <alignment horizontal="center" vertical="center" wrapText="1"/>
    </xf>
    <xf numFmtId="49" fontId="4" fillId="38" borderId="12" xfId="0" applyNumberFormat="1" applyFont="1" applyFill="1" applyBorder="1" applyAlignment="1">
      <alignment horizontal="center" vertical="center" wrapText="1"/>
    </xf>
    <xf numFmtId="0" fontId="4" fillId="38" borderId="0" xfId="0" applyFont="1" applyFill="1" applyAlignment="1">
      <alignment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left" vertical="center" wrapText="1"/>
    </xf>
    <xf numFmtId="0" fontId="67" fillId="38" borderId="0" xfId="0" applyFont="1" applyFill="1" applyAlignment="1">
      <alignment/>
    </xf>
    <xf numFmtId="49" fontId="2" fillId="35" borderId="15" xfId="0" applyNumberFormat="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176" fontId="11" fillId="0" borderId="28" xfId="53" applyNumberFormat="1" applyFont="1" applyBorder="1" applyAlignment="1">
      <alignment horizontal="center" wrapText="1"/>
      <protection/>
    </xf>
    <xf numFmtId="176" fontId="5" fillId="40" borderId="39" xfId="53" applyNumberFormat="1" applyFont="1" applyFill="1" applyBorder="1" applyAlignment="1">
      <alignment horizontal="center" wrapText="1"/>
      <protection/>
    </xf>
    <xf numFmtId="176" fontId="5" fillId="3" borderId="30" xfId="53" applyNumberFormat="1" applyFont="1" applyFill="1" applyBorder="1" applyAlignment="1">
      <alignment horizontal="center" wrapText="1"/>
      <protection/>
    </xf>
    <xf numFmtId="176" fontId="14" fillId="0" borderId="39" xfId="53" applyNumberFormat="1" applyFont="1" applyBorder="1" applyAlignment="1">
      <alignment horizontal="center" wrapText="1"/>
      <protection/>
    </xf>
    <xf numFmtId="176" fontId="14" fillId="0" borderId="30" xfId="53" applyNumberFormat="1" applyFont="1" applyBorder="1" applyAlignment="1">
      <alignment horizontal="center" wrapText="1"/>
      <protection/>
    </xf>
    <xf numFmtId="176" fontId="1" fillId="0" borderId="35" xfId="53" applyNumberFormat="1" applyFont="1" applyBorder="1" applyAlignment="1">
      <alignment horizontal="center" wrapText="1"/>
      <protection/>
    </xf>
    <xf numFmtId="176" fontId="1" fillId="0" borderId="42" xfId="53" applyNumberFormat="1" applyFont="1" applyBorder="1" applyAlignment="1">
      <alignment horizontal="center" wrapText="1"/>
      <protection/>
    </xf>
    <xf numFmtId="176" fontId="14" fillId="0" borderId="28" xfId="53" applyNumberFormat="1" applyFont="1" applyBorder="1" applyAlignment="1">
      <alignment horizontal="center" wrapText="1"/>
      <protection/>
    </xf>
    <xf numFmtId="176" fontId="1" fillId="0" borderId="30" xfId="53" applyNumberFormat="1" applyFont="1" applyBorder="1" applyAlignment="1">
      <alignment horizontal="center" wrapText="1"/>
      <protection/>
    </xf>
    <xf numFmtId="176" fontId="5" fillId="40" borderId="37" xfId="53" applyNumberFormat="1" applyFont="1" applyFill="1" applyBorder="1" applyAlignment="1">
      <alignment horizontal="center" wrapText="1"/>
      <protection/>
    </xf>
    <xf numFmtId="176" fontId="5" fillId="39" borderId="39" xfId="53" applyNumberFormat="1" applyFont="1" applyFill="1" applyBorder="1" applyAlignment="1">
      <alignment horizontal="center" wrapText="1"/>
      <protection/>
    </xf>
    <xf numFmtId="176" fontId="66" fillId="0" borderId="42" xfId="53" applyNumberFormat="1" applyFont="1" applyBorder="1" applyAlignment="1">
      <alignment horizontal="center" wrapText="1"/>
      <protection/>
    </xf>
    <xf numFmtId="176" fontId="66" fillId="0" borderId="39" xfId="53" applyNumberFormat="1" applyFont="1" applyBorder="1" applyAlignment="1">
      <alignment horizontal="center" wrapText="1"/>
      <protection/>
    </xf>
    <xf numFmtId="49" fontId="4" fillId="8" borderId="22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5" fillId="41" borderId="43" xfId="0" applyFont="1" applyFill="1" applyBorder="1" applyAlignment="1">
      <alignment horizontal="center" vertical="center" wrapText="1"/>
    </xf>
    <xf numFmtId="0" fontId="5" fillId="41" borderId="44" xfId="0" applyFont="1" applyFill="1" applyBorder="1" applyAlignment="1">
      <alignment horizontal="center" vertical="center" wrapText="1"/>
    </xf>
    <xf numFmtId="0" fontId="0" fillId="41" borderId="39" xfId="0" applyFill="1" applyBorder="1" applyAlignment="1">
      <alignment vertical="top" wrapText="1"/>
    </xf>
    <xf numFmtId="0" fontId="1" fillId="0" borderId="4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9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176" fontId="4" fillId="12" borderId="46" xfId="0" applyNumberFormat="1" applyFont="1" applyFill="1" applyBorder="1" applyAlignment="1">
      <alignment horizontal="center" vertical="center" wrapText="1"/>
    </xf>
    <xf numFmtId="176" fontId="4" fillId="36" borderId="12" xfId="0" applyNumberFormat="1" applyFont="1" applyFill="1" applyBorder="1" applyAlignment="1">
      <alignment horizontal="center" vertical="center" wrapText="1"/>
    </xf>
    <xf numFmtId="176" fontId="4" fillId="38" borderId="21" xfId="0" applyNumberFormat="1" applyFont="1" applyFill="1" applyBorder="1" applyAlignment="1">
      <alignment horizontal="center" vertical="center" wrapText="1"/>
    </xf>
    <xf numFmtId="176" fontId="4" fillId="38" borderId="12" xfId="0" applyNumberFormat="1" applyFont="1" applyFill="1" applyBorder="1" applyAlignment="1">
      <alignment horizontal="center" vertical="center" wrapText="1"/>
    </xf>
    <xf numFmtId="176" fontId="4" fillId="9" borderId="10" xfId="0" applyNumberFormat="1" applyFont="1" applyFill="1" applyBorder="1" applyAlignment="1">
      <alignment horizontal="center" vertical="center" wrapText="1"/>
    </xf>
    <xf numFmtId="176" fontId="2" fillId="35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" fillId="36" borderId="14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49" fontId="4" fillId="36" borderId="15" xfId="0" applyNumberFormat="1" applyFont="1" applyFill="1" applyBorder="1" applyAlignment="1">
      <alignment horizontal="center" vertical="center" wrapText="1"/>
    </xf>
    <xf numFmtId="49" fontId="4" fillId="36" borderId="25" xfId="0" applyNumberFormat="1" applyFont="1" applyFill="1" applyBorder="1" applyAlignment="1">
      <alignment horizontal="center" vertical="center" wrapText="1"/>
    </xf>
    <xf numFmtId="49" fontId="4" fillId="36" borderId="12" xfId="0" applyNumberFormat="1" applyFont="1" applyFill="1" applyBorder="1" applyAlignment="1">
      <alignment horizontal="center" vertical="center" wrapText="1"/>
    </xf>
    <xf numFmtId="49" fontId="4" fillId="34" borderId="20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0" fontId="69" fillId="0" borderId="0" xfId="53" applyFont="1" applyBorder="1" applyAlignment="1">
      <alignment/>
      <protection/>
    </xf>
    <xf numFmtId="0" fontId="69" fillId="0" borderId="0" xfId="53" applyFont="1">
      <alignment/>
      <protection/>
    </xf>
    <xf numFmtId="0" fontId="70" fillId="0" borderId="0" xfId="0" applyFont="1" applyAlignment="1">
      <alignment horizontal="center" vertical="center"/>
    </xf>
    <xf numFmtId="0" fontId="67" fillId="0" borderId="0" xfId="0" applyFont="1" applyAlignment="1">
      <alignment/>
    </xf>
    <xf numFmtId="0" fontId="5" fillId="41" borderId="10" xfId="0" applyFont="1" applyFill="1" applyBorder="1" applyAlignment="1">
      <alignment horizontal="center" vertical="center" wrapText="1"/>
    </xf>
    <xf numFmtId="0" fontId="5" fillId="4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1" fillId="0" borderId="0" xfId="53" applyFont="1" applyAlignment="1">
      <alignment horizontal="right" wrapText="1"/>
      <protection/>
    </xf>
    <xf numFmtId="0" fontId="68" fillId="0" borderId="0" xfId="0" applyFont="1" applyAlignment="1">
      <alignment wrapText="1"/>
    </xf>
    <xf numFmtId="0" fontId="1" fillId="0" borderId="31" xfId="53" applyFont="1" applyBorder="1" applyAlignment="1">
      <alignment horizontal="center" wrapText="1"/>
      <protection/>
    </xf>
    <xf numFmtId="0" fontId="14" fillId="0" borderId="31" xfId="53" applyFont="1" applyBorder="1" applyAlignment="1">
      <alignment horizontal="center" wrapText="1"/>
      <protection/>
    </xf>
    <xf numFmtId="0" fontId="1" fillId="0" borderId="30" xfId="53" applyFont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top" wrapText="1"/>
    </xf>
    <xf numFmtId="49" fontId="2" fillId="35" borderId="27" xfId="0" applyNumberFormat="1" applyFont="1" applyFill="1" applyBorder="1" applyAlignment="1">
      <alignment horizontal="center" vertical="center" wrapText="1"/>
    </xf>
    <xf numFmtId="176" fontId="2" fillId="35" borderId="46" xfId="0" applyNumberFormat="1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wrapText="1"/>
    </xf>
    <xf numFmtId="0" fontId="4" fillId="12" borderId="2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vertical="center" wrapText="1"/>
    </xf>
    <xf numFmtId="49" fontId="4" fillId="8" borderId="13" xfId="0" applyNumberFormat="1" applyFont="1" applyFill="1" applyBorder="1" applyAlignment="1">
      <alignment horizontal="center" vertical="center" wrapText="1"/>
    </xf>
    <xf numFmtId="49" fontId="4" fillId="35" borderId="14" xfId="0" applyNumberFormat="1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176" fontId="1" fillId="0" borderId="39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4" borderId="12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176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/>
    </xf>
    <xf numFmtId="0" fontId="1" fillId="0" borderId="0" xfId="53" applyFont="1" applyAlignment="1">
      <alignment horizontal="left"/>
      <protection/>
    </xf>
    <xf numFmtId="176" fontId="5" fillId="0" borderId="47" xfId="0" applyNumberFormat="1" applyFont="1" applyBorder="1" applyAlignment="1">
      <alignment horizontal="center" vertical="center"/>
    </xf>
    <xf numFmtId="0" fontId="9" fillId="12" borderId="24" xfId="0" applyFont="1" applyFill="1" applyBorder="1" applyAlignment="1">
      <alignment vertical="center" wrapText="1"/>
    </xf>
    <xf numFmtId="171" fontId="2" fillId="35" borderId="13" xfId="61" applyFont="1" applyFill="1" applyBorder="1" applyAlignment="1">
      <alignment horizontal="center" vertical="center" wrapText="1"/>
    </xf>
    <xf numFmtId="0" fontId="5" fillId="7" borderId="31" xfId="53" applyFont="1" applyFill="1" applyBorder="1" applyAlignment="1">
      <alignment horizontal="center" wrapText="1"/>
      <protection/>
    </xf>
    <xf numFmtId="0" fontId="5" fillId="7" borderId="30" xfId="53" applyFont="1" applyFill="1" applyBorder="1" applyAlignment="1">
      <alignment wrapText="1"/>
      <protection/>
    </xf>
    <xf numFmtId="176" fontId="5" fillId="7" borderId="39" xfId="53" applyNumberFormat="1" applyFont="1" applyFill="1" applyBorder="1" applyAlignment="1">
      <alignment horizontal="center" wrapText="1"/>
      <protection/>
    </xf>
    <xf numFmtId="0" fontId="5" fillId="10" borderId="31" xfId="53" applyFont="1" applyFill="1" applyBorder="1" applyAlignment="1">
      <alignment horizontal="center" wrapText="1"/>
      <protection/>
    </xf>
    <xf numFmtId="0" fontId="5" fillId="10" borderId="30" xfId="53" applyFont="1" applyFill="1" applyBorder="1" applyAlignment="1">
      <alignment wrapText="1"/>
      <protection/>
    </xf>
    <xf numFmtId="176" fontId="5" fillId="10" borderId="39" xfId="53" applyNumberFormat="1" applyFont="1" applyFill="1" applyBorder="1" applyAlignment="1">
      <alignment horizontal="center" wrapText="1"/>
      <protection/>
    </xf>
    <xf numFmtId="0" fontId="5" fillId="7" borderId="32" xfId="53" applyFont="1" applyFill="1" applyBorder="1" applyAlignment="1">
      <alignment horizontal="center" wrapText="1"/>
      <protection/>
    </xf>
    <xf numFmtId="0" fontId="5" fillId="7" borderId="30" xfId="53" applyFont="1" applyFill="1" applyBorder="1" applyAlignment="1">
      <alignment horizontal="left" wrapText="1"/>
      <protection/>
    </xf>
    <xf numFmtId="176" fontId="5" fillId="7" borderId="30" xfId="53" applyNumberFormat="1" applyFont="1" applyFill="1" applyBorder="1" applyAlignment="1">
      <alignment horizontal="center" wrapText="1"/>
      <protection/>
    </xf>
    <xf numFmtId="16" fontId="5" fillId="7" borderId="31" xfId="53" applyNumberFormat="1" applyFont="1" applyFill="1" applyBorder="1" applyAlignment="1">
      <alignment horizontal="center" wrapText="1"/>
      <protection/>
    </xf>
    <xf numFmtId="0" fontId="5" fillId="10" borderId="30" xfId="53" applyFont="1" applyFill="1" applyBorder="1" applyAlignment="1">
      <alignment horizontal="left" wrapText="1"/>
      <protection/>
    </xf>
    <xf numFmtId="0" fontId="5" fillId="10" borderId="32" xfId="53" applyFont="1" applyFill="1" applyBorder="1" applyAlignment="1">
      <alignment horizontal="center" wrapText="1"/>
      <protection/>
    </xf>
    <xf numFmtId="176" fontId="5" fillId="10" borderId="30" xfId="53" applyNumberFormat="1" applyFont="1" applyFill="1" applyBorder="1" applyAlignment="1">
      <alignment horizontal="center" wrapText="1"/>
      <protection/>
    </xf>
    <xf numFmtId="0" fontId="15" fillId="43" borderId="34" xfId="53" applyFont="1" applyFill="1" applyBorder="1" applyAlignment="1">
      <alignment horizontal="center" wrapText="1"/>
      <protection/>
    </xf>
    <xf numFmtId="0" fontId="15" fillId="43" borderId="33" xfId="53" applyFont="1" applyFill="1" applyBorder="1" applyAlignment="1">
      <alignment horizontal="left" wrapText="1"/>
      <protection/>
    </xf>
    <xf numFmtId="176" fontId="15" fillId="43" borderId="42" xfId="53" applyNumberFormat="1" applyFont="1" applyFill="1" applyBorder="1" applyAlignment="1">
      <alignment horizontal="center" wrapText="1"/>
      <protection/>
    </xf>
    <xf numFmtId="0" fontId="5" fillId="43" borderId="34" xfId="53" applyFont="1" applyFill="1" applyBorder="1" applyAlignment="1">
      <alignment horizontal="center" wrapText="1"/>
      <protection/>
    </xf>
    <xf numFmtId="0" fontId="5" fillId="43" borderId="33" xfId="53" applyFont="1" applyFill="1" applyBorder="1" applyAlignment="1">
      <alignment wrapText="1"/>
      <protection/>
    </xf>
    <xf numFmtId="0" fontId="5" fillId="43" borderId="33" xfId="53" applyFont="1" applyFill="1" applyBorder="1" applyAlignment="1">
      <alignment horizontal="left" wrapText="1"/>
      <protection/>
    </xf>
    <xf numFmtId="176" fontId="5" fillId="43" borderId="42" xfId="53" applyNumberFormat="1" applyFont="1" applyFill="1" applyBorder="1" applyAlignment="1">
      <alignment horizontal="center" wrapText="1"/>
      <protection/>
    </xf>
    <xf numFmtId="0" fontId="10" fillId="0" borderId="0" xfId="53" applyFont="1" applyAlignment="1">
      <alignment horizontal="right" wrapText="1"/>
      <protection/>
    </xf>
    <xf numFmtId="0" fontId="72" fillId="0" borderId="0" xfId="53" applyFont="1" applyAlignment="1">
      <alignment horizontal="right" wrapText="1"/>
      <protection/>
    </xf>
    <xf numFmtId="0" fontId="2" fillId="0" borderId="48" xfId="53" applyFont="1" applyBorder="1" applyAlignment="1">
      <alignment horizontal="center" wrapText="1"/>
      <protection/>
    </xf>
    <xf numFmtId="0" fontId="2" fillId="0" borderId="32" xfId="53" applyFont="1" applyBorder="1" applyAlignment="1">
      <alignment horizontal="center" wrapText="1"/>
      <protection/>
    </xf>
    <xf numFmtId="0" fontId="5" fillId="7" borderId="49" xfId="53" applyFont="1" applyFill="1" applyBorder="1" applyAlignment="1">
      <alignment horizontal="center" wrapText="1"/>
      <protection/>
    </xf>
    <xf numFmtId="0" fontId="5" fillId="7" borderId="31" xfId="53" applyFont="1" applyFill="1" applyBorder="1" applyAlignment="1">
      <alignment horizontal="center" wrapText="1"/>
      <protection/>
    </xf>
    <xf numFmtId="0" fontId="5" fillId="7" borderId="50" xfId="53" applyFont="1" applyFill="1" applyBorder="1" applyAlignment="1">
      <alignment wrapText="1"/>
      <protection/>
    </xf>
    <xf numFmtId="0" fontId="5" fillId="7" borderId="32" xfId="53" applyFont="1" applyFill="1" applyBorder="1" applyAlignment="1">
      <alignment wrapText="1"/>
      <protection/>
    </xf>
    <xf numFmtId="0" fontId="5" fillId="7" borderId="50" xfId="53" applyFont="1" applyFill="1" applyBorder="1" applyAlignment="1">
      <alignment horizontal="left" wrapText="1"/>
      <protection/>
    </xf>
    <xf numFmtId="0" fontId="5" fillId="7" borderId="32" xfId="53" applyFont="1" applyFill="1" applyBorder="1" applyAlignment="1">
      <alignment horizontal="left" wrapText="1"/>
      <protection/>
    </xf>
    <xf numFmtId="176" fontId="5" fillId="7" borderId="51" xfId="53" applyNumberFormat="1" applyFont="1" applyFill="1" applyBorder="1" applyAlignment="1">
      <alignment horizontal="center" wrapText="1"/>
      <protection/>
    </xf>
    <xf numFmtId="176" fontId="5" fillId="7" borderId="52" xfId="53" applyNumberFormat="1" applyFont="1" applyFill="1" applyBorder="1" applyAlignment="1">
      <alignment horizontal="center" wrapText="1"/>
      <protection/>
    </xf>
    <xf numFmtId="0" fontId="1" fillId="0" borderId="49" xfId="53" applyFont="1" applyBorder="1" applyAlignment="1">
      <alignment horizontal="center" wrapText="1"/>
      <protection/>
    </xf>
    <xf numFmtId="0" fontId="1" fillId="0" borderId="31" xfId="53" applyFont="1" applyBorder="1" applyAlignment="1">
      <alignment horizontal="center" wrapText="1"/>
      <protection/>
    </xf>
    <xf numFmtId="0" fontId="1" fillId="0" borderId="50" xfId="53" applyFont="1" applyBorder="1" applyAlignment="1">
      <alignment wrapText="1"/>
      <protection/>
    </xf>
    <xf numFmtId="0" fontId="1" fillId="0" borderId="32" xfId="53" applyFont="1" applyBorder="1" applyAlignment="1">
      <alignment wrapText="1"/>
      <protection/>
    </xf>
    <xf numFmtId="0" fontId="1" fillId="0" borderId="50" xfId="53" applyFont="1" applyBorder="1" applyAlignment="1">
      <alignment horizontal="left" wrapText="1"/>
      <protection/>
    </xf>
    <xf numFmtId="0" fontId="1" fillId="0" borderId="32" xfId="53" applyFont="1" applyBorder="1" applyAlignment="1">
      <alignment horizontal="left" wrapText="1"/>
      <protection/>
    </xf>
    <xf numFmtId="176" fontId="1" fillId="0" borderId="51" xfId="53" applyNumberFormat="1" applyFont="1" applyBorder="1" applyAlignment="1">
      <alignment horizontal="center" wrapText="1"/>
      <protection/>
    </xf>
    <xf numFmtId="176" fontId="1" fillId="0" borderId="52" xfId="53" applyNumberFormat="1" applyFont="1" applyBorder="1" applyAlignment="1">
      <alignment horizontal="center" wrapText="1"/>
      <protection/>
    </xf>
    <xf numFmtId="0" fontId="1" fillId="0" borderId="53" xfId="53" applyFont="1" applyBorder="1" applyAlignment="1">
      <alignment horizontal="center" wrapText="1"/>
      <protection/>
    </xf>
    <xf numFmtId="0" fontId="1" fillId="0" borderId="54" xfId="53" applyFont="1" applyBorder="1" applyAlignment="1">
      <alignment horizontal="center" wrapText="1"/>
      <protection/>
    </xf>
    <xf numFmtId="0" fontId="1" fillId="0" borderId="36" xfId="53" applyFont="1" applyBorder="1" applyAlignment="1">
      <alignment wrapText="1"/>
      <protection/>
    </xf>
    <xf numFmtId="0" fontId="1" fillId="0" borderId="40" xfId="53" applyFont="1" applyBorder="1" applyAlignment="1">
      <alignment wrapText="1"/>
      <protection/>
    </xf>
    <xf numFmtId="0" fontId="1" fillId="0" borderId="36" xfId="53" applyFont="1" applyBorder="1" applyAlignment="1">
      <alignment horizontal="left" wrapText="1"/>
      <protection/>
    </xf>
    <xf numFmtId="0" fontId="1" fillId="0" borderId="40" xfId="53" applyFont="1" applyBorder="1" applyAlignment="1">
      <alignment horizontal="left" wrapText="1"/>
      <protection/>
    </xf>
    <xf numFmtId="176" fontId="1" fillId="0" borderId="50" xfId="53" applyNumberFormat="1" applyFont="1" applyBorder="1" applyAlignment="1">
      <alignment horizontal="center" wrapText="1"/>
      <protection/>
    </xf>
    <xf numFmtId="176" fontId="1" fillId="0" borderId="36" xfId="53" applyNumberFormat="1" applyFont="1" applyBorder="1" applyAlignment="1">
      <alignment horizontal="center" wrapText="1"/>
      <protection/>
    </xf>
    <xf numFmtId="176" fontId="1" fillId="0" borderId="40" xfId="53" applyNumberFormat="1" applyFont="1" applyBorder="1" applyAlignment="1">
      <alignment horizontal="center" wrapText="1"/>
      <protection/>
    </xf>
    <xf numFmtId="16" fontId="5" fillId="7" borderId="49" xfId="53" applyNumberFormat="1" applyFont="1" applyFill="1" applyBorder="1" applyAlignment="1">
      <alignment horizontal="center" wrapText="1"/>
      <protection/>
    </xf>
    <xf numFmtId="0" fontId="14" fillId="0" borderId="49" xfId="53" applyFont="1" applyBorder="1" applyAlignment="1">
      <alignment horizontal="center" wrapText="1"/>
      <protection/>
    </xf>
    <xf numFmtId="0" fontId="14" fillId="0" borderId="31" xfId="53" applyFont="1" applyBorder="1" applyAlignment="1">
      <alignment horizontal="center" wrapText="1"/>
      <protection/>
    </xf>
    <xf numFmtId="0" fontId="14" fillId="0" borderId="50" xfId="53" applyFont="1" applyBorder="1" applyAlignment="1">
      <alignment wrapText="1"/>
      <protection/>
    </xf>
    <xf numFmtId="0" fontId="14" fillId="0" borderId="32" xfId="53" applyFont="1" applyBorder="1" applyAlignment="1">
      <alignment wrapText="1"/>
      <protection/>
    </xf>
    <xf numFmtId="0" fontId="14" fillId="0" borderId="50" xfId="53" applyFont="1" applyBorder="1" applyAlignment="1">
      <alignment horizontal="left" wrapText="1"/>
      <protection/>
    </xf>
    <xf numFmtId="0" fontId="14" fillId="0" borderId="32" xfId="53" applyFont="1" applyBorder="1" applyAlignment="1">
      <alignment horizontal="left" wrapText="1"/>
      <protection/>
    </xf>
    <xf numFmtId="176" fontId="14" fillId="0" borderId="51" xfId="53" applyNumberFormat="1" applyFont="1" applyBorder="1" applyAlignment="1">
      <alignment horizontal="center" wrapText="1"/>
      <protection/>
    </xf>
    <xf numFmtId="176" fontId="14" fillId="0" borderId="52" xfId="53" applyNumberFormat="1" applyFont="1" applyBorder="1" applyAlignment="1">
      <alignment horizontal="center" wrapText="1"/>
      <protection/>
    </xf>
    <xf numFmtId="0" fontId="10" fillId="0" borderId="0" xfId="53" applyFont="1" applyAlignment="1">
      <alignment horizontal="right"/>
      <protection/>
    </xf>
    <xf numFmtId="0" fontId="0" fillId="0" borderId="0" xfId="0" applyAlignment="1">
      <alignment wrapText="1"/>
    </xf>
    <xf numFmtId="0" fontId="5" fillId="0" borderId="5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41" borderId="56" xfId="0" applyFont="1" applyFill="1" applyBorder="1" applyAlignment="1">
      <alignment horizontal="center" vertical="center" wrapText="1"/>
    </xf>
    <xf numFmtId="0" fontId="5" fillId="41" borderId="57" xfId="0" applyFont="1" applyFill="1" applyBorder="1" applyAlignment="1">
      <alignment horizontal="center" vertical="center" wrapText="1"/>
    </xf>
    <xf numFmtId="0" fontId="5" fillId="41" borderId="4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right" wrapText="1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top" wrapText="1"/>
    </xf>
    <xf numFmtId="0" fontId="1" fillId="0" borderId="58" xfId="0" applyFont="1" applyBorder="1" applyAlignment="1">
      <alignment horizontal="right" vertical="center"/>
    </xf>
    <xf numFmtId="0" fontId="1" fillId="0" borderId="59" xfId="0" applyFont="1" applyBorder="1" applyAlignment="1">
      <alignment horizontal="right" vertical="center"/>
    </xf>
    <xf numFmtId="0" fontId="1" fillId="0" borderId="6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38100</xdr:colOff>
      <xdr:row>9</xdr:row>
      <xdr:rowOff>95250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0"/>
          <a:ext cx="9153525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СПРАВКА-УВЕДОМЛЕНИЕ  № 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Решением Муниципального Совета № 9 от 2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04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.201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 внесении изменений и дополнений в Решение Муниципального Совета Муниципальный округ Черная речка от 05.12.2016 № 48 «Об утверждении бюджета внутригородского муниципального образования Санкт-Петербурга Муниципальный округ Черная речка на 2017 год» внесены следующие изменения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A8367C61548C2AFBF9E6FD402A88DD132E1B56AAFE142E0CE9D95665F554F312D528821FE7E34F0DBiFM" TargetMode="External" /><Relationship Id="rId2" Type="http://schemas.openxmlformats.org/officeDocument/2006/relationships/hyperlink" Target="consultantplus://offline/ref=BA8367C61548C2AFBF9E6FD402A88DD132E1B56AAFE142E0CE9D95665F554F312D528821FE7E34F0DBiFM" TargetMode="External" /><Relationship Id="rId3" Type="http://schemas.openxmlformats.org/officeDocument/2006/relationships/hyperlink" Target="consultantplus://offline/ref=37CB61848D3A6800D660F2D2E804EC401BB9181ED910B74777BA149D24DE935506BFA7761A0CC035lAh4M" TargetMode="External" /><Relationship Id="rId4" Type="http://schemas.openxmlformats.org/officeDocument/2006/relationships/hyperlink" Target="consultantplus://offline/ref=4645F68FF4B25908A56D00841820D7831ED18FCDE99E9570B71166DD85CCDB57342F52CC786DCE3FpDgAM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view="pageBreakPreview" zoomScaleSheetLayoutView="100" zoomScalePageLayoutView="0" workbookViewId="0" topLeftCell="A60">
      <selection activeCell="A73" sqref="A73"/>
    </sheetView>
  </sheetViews>
  <sheetFormatPr defaultColWidth="9.00390625" defaultRowHeight="12.75"/>
  <cols>
    <col min="1" max="1" width="6.50390625" style="122" customWidth="1"/>
    <col min="2" max="2" width="28.50390625" style="122" customWidth="1"/>
    <col min="3" max="3" width="54.50390625" style="122" customWidth="1"/>
    <col min="4" max="4" width="24.50390625" style="122" customWidth="1"/>
  </cols>
  <sheetData>
    <row r="1" spans="4:6" ht="13.5">
      <c r="D1" s="120" t="s">
        <v>379</v>
      </c>
      <c r="E1" s="222"/>
      <c r="F1" s="222"/>
    </row>
    <row r="2" spans="3:6" ht="13.5">
      <c r="C2" s="301"/>
      <c r="D2" s="120" t="s">
        <v>479</v>
      </c>
      <c r="E2" s="222"/>
      <c r="F2" s="222"/>
    </row>
    <row r="3" spans="3:11" ht="45" customHeight="1">
      <c r="C3" s="325" t="s">
        <v>486</v>
      </c>
      <c r="D3" s="326"/>
      <c r="E3" s="267"/>
      <c r="F3" s="268"/>
      <c r="G3" s="244"/>
      <c r="H3" s="244"/>
      <c r="I3" s="244"/>
      <c r="J3" s="244"/>
      <c r="K3" s="244"/>
    </row>
    <row r="4" spans="2:6" ht="3.75" customHeight="1">
      <c r="B4" s="200"/>
      <c r="C4" s="197"/>
      <c r="D4" s="198"/>
      <c r="E4" s="222"/>
      <c r="F4" s="222"/>
    </row>
    <row r="5" spans="2:6" ht="8.25" customHeight="1">
      <c r="B5" s="199"/>
      <c r="D5" s="198"/>
      <c r="E5" s="222"/>
      <c r="F5" s="222"/>
    </row>
    <row r="6" spans="5:6" ht="6.75" customHeight="1">
      <c r="E6" s="222"/>
      <c r="F6" s="222"/>
    </row>
    <row r="7" spans="3:6" ht="12.75">
      <c r="C7" s="196" t="s">
        <v>378</v>
      </c>
      <c r="E7" s="222"/>
      <c r="F7" s="222"/>
    </row>
    <row r="8" spans="3:6" ht="12.75">
      <c r="C8" s="196" t="s">
        <v>223</v>
      </c>
      <c r="E8" s="222"/>
      <c r="F8" s="222"/>
    </row>
    <row r="9" spans="3:6" ht="12.75">
      <c r="C9" s="196" t="s">
        <v>384</v>
      </c>
      <c r="E9" s="222"/>
      <c r="F9" s="222"/>
    </row>
    <row r="10" spans="5:6" ht="13.5" thickBot="1">
      <c r="E10" s="222"/>
      <c r="F10" s="222"/>
    </row>
    <row r="11" spans="1:6" ht="12.75">
      <c r="A11" s="327" t="s">
        <v>377</v>
      </c>
      <c r="B11" s="327" t="s">
        <v>376</v>
      </c>
      <c r="C11" s="327" t="s">
        <v>375</v>
      </c>
      <c r="D11" s="195" t="s">
        <v>374</v>
      </c>
      <c r="E11" s="222"/>
      <c r="F11" s="222"/>
    </row>
    <row r="12" spans="1:6" ht="13.5" thickBot="1">
      <c r="A12" s="328"/>
      <c r="B12" s="328"/>
      <c r="C12" s="328"/>
      <c r="D12" s="194" t="s">
        <v>373</v>
      </c>
      <c r="E12" s="222"/>
      <c r="F12" s="222"/>
    </row>
    <row r="13" spans="1:6" ht="34.5" customHeight="1" thickBot="1">
      <c r="A13" s="318" t="s">
        <v>372</v>
      </c>
      <c r="B13" s="319" t="s">
        <v>371</v>
      </c>
      <c r="C13" s="319" t="s">
        <v>370</v>
      </c>
      <c r="D13" s="320">
        <f>D14+D30+D33+D43+D49+D57</f>
        <v>86761.06999999999</v>
      </c>
      <c r="E13" s="222"/>
      <c r="F13" s="222"/>
    </row>
    <row r="14" spans="1:6" ht="19.5" customHeight="1" thickBot="1">
      <c r="A14" s="308" t="s">
        <v>0</v>
      </c>
      <c r="B14" s="309" t="s">
        <v>369</v>
      </c>
      <c r="C14" s="309" t="s">
        <v>368</v>
      </c>
      <c r="D14" s="310">
        <f>D15+D24+D27</f>
        <v>79188.9</v>
      </c>
      <c r="E14" s="222"/>
      <c r="F14" s="222"/>
    </row>
    <row r="15" spans="1:6" s="193" customFormat="1" ht="27" thickBot="1">
      <c r="A15" s="311" t="s">
        <v>2</v>
      </c>
      <c r="B15" s="306" t="s">
        <v>367</v>
      </c>
      <c r="C15" s="312" t="s">
        <v>366</v>
      </c>
      <c r="D15" s="313">
        <f>D16+D19+D22</f>
        <v>32994.6</v>
      </c>
      <c r="E15" s="222"/>
      <c r="F15" s="222"/>
    </row>
    <row r="16" spans="1:6" ht="27" thickBot="1">
      <c r="A16" s="269" t="s">
        <v>4</v>
      </c>
      <c r="B16" s="184" t="s">
        <v>365</v>
      </c>
      <c r="C16" s="183" t="s">
        <v>363</v>
      </c>
      <c r="D16" s="226">
        <f>D17</f>
        <v>23025</v>
      </c>
      <c r="E16" s="222"/>
      <c r="F16" s="222"/>
    </row>
    <row r="17" spans="1:6" ht="27" thickBot="1">
      <c r="A17" s="269"/>
      <c r="B17" s="158" t="s">
        <v>364</v>
      </c>
      <c r="C17" s="157" t="s">
        <v>363</v>
      </c>
      <c r="D17" s="179">
        <v>23025</v>
      </c>
      <c r="E17" s="222"/>
      <c r="F17" s="222"/>
    </row>
    <row r="18" spans="1:6" ht="39.75" thickBot="1">
      <c r="A18" s="269"/>
      <c r="B18" s="158" t="s">
        <v>362</v>
      </c>
      <c r="C18" s="157" t="s">
        <v>361</v>
      </c>
      <c r="D18" s="179">
        <v>0</v>
      </c>
      <c r="E18" s="222"/>
      <c r="F18" s="222"/>
    </row>
    <row r="19" spans="1:6" ht="39.75" thickBot="1">
      <c r="A19" s="192" t="s">
        <v>360</v>
      </c>
      <c r="B19" s="184" t="s">
        <v>359</v>
      </c>
      <c r="C19" s="183" t="s">
        <v>357</v>
      </c>
      <c r="D19" s="226">
        <f>SUM(D20:D21)</f>
        <v>6382</v>
      </c>
      <c r="E19" s="222"/>
      <c r="F19" s="222"/>
    </row>
    <row r="20" spans="1:6" ht="55.5" customHeight="1" thickBot="1">
      <c r="A20" s="269"/>
      <c r="B20" s="158" t="s">
        <v>358</v>
      </c>
      <c r="C20" s="271" t="s">
        <v>443</v>
      </c>
      <c r="D20" s="179">
        <v>6382</v>
      </c>
      <c r="E20" s="222"/>
      <c r="F20" s="222"/>
    </row>
    <row r="21" spans="1:6" ht="45" customHeight="1" thickBot="1">
      <c r="A21" s="269"/>
      <c r="B21" s="158" t="s">
        <v>356</v>
      </c>
      <c r="C21" s="157" t="s">
        <v>355</v>
      </c>
      <c r="D21" s="179">
        <v>0</v>
      </c>
      <c r="E21" s="222"/>
      <c r="F21" s="222"/>
    </row>
    <row r="22" spans="1:6" ht="27" thickBot="1">
      <c r="A22" s="162" t="s">
        <v>354</v>
      </c>
      <c r="B22" s="184" t="s">
        <v>353</v>
      </c>
      <c r="C22" s="183" t="s">
        <v>352</v>
      </c>
      <c r="D22" s="227">
        <v>3587.6</v>
      </c>
      <c r="E22" s="222"/>
      <c r="F22" s="222"/>
    </row>
    <row r="23" spans="1:6" ht="39.75" hidden="1" thickBot="1">
      <c r="A23" s="162"/>
      <c r="B23" s="158" t="s">
        <v>353</v>
      </c>
      <c r="C23" s="157" t="s">
        <v>444</v>
      </c>
      <c r="D23" s="231"/>
      <c r="E23" s="222"/>
      <c r="F23" s="222"/>
    </row>
    <row r="24" spans="1:6" ht="27" thickBot="1">
      <c r="A24" s="314" t="s">
        <v>7</v>
      </c>
      <c r="B24" s="306" t="s">
        <v>351</v>
      </c>
      <c r="C24" s="312" t="s">
        <v>349</v>
      </c>
      <c r="D24" s="307">
        <f>D25</f>
        <v>41966.93</v>
      </c>
      <c r="E24" s="222"/>
      <c r="F24" s="222"/>
    </row>
    <row r="25" spans="1:6" ht="27" thickBot="1">
      <c r="A25" s="191"/>
      <c r="B25" s="178" t="s">
        <v>350</v>
      </c>
      <c r="C25" s="190" t="s">
        <v>349</v>
      </c>
      <c r="D25" s="228">
        <v>41966.93</v>
      </c>
      <c r="E25" s="222"/>
      <c r="F25" s="222"/>
    </row>
    <row r="26" spans="1:6" ht="39.75" thickBot="1">
      <c r="A26" s="166"/>
      <c r="B26" s="165" t="s">
        <v>348</v>
      </c>
      <c r="C26" s="164" t="s">
        <v>347</v>
      </c>
      <c r="D26" s="229">
        <v>0</v>
      </c>
      <c r="E26" s="222"/>
      <c r="F26" s="222"/>
    </row>
    <row r="27" spans="1:6" ht="12.75">
      <c r="A27" s="329" t="s">
        <v>346</v>
      </c>
      <c r="B27" s="331" t="s">
        <v>345</v>
      </c>
      <c r="C27" s="333" t="s">
        <v>344</v>
      </c>
      <c r="D27" s="335">
        <f>D29</f>
        <v>4227.37</v>
      </c>
      <c r="E27" s="222"/>
      <c r="F27" s="222"/>
    </row>
    <row r="28" spans="1:6" ht="13.5" thickBot="1">
      <c r="A28" s="330"/>
      <c r="B28" s="332"/>
      <c r="C28" s="334"/>
      <c r="D28" s="336"/>
      <c r="E28" s="222"/>
      <c r="F28" s="222"/>
    </row>
    <row r="29" spans="1:6" ht="39.75" thickBot="1">
      <c r="A29" s="269"/>
      <c r="B29" s="158" t="s">
        <v>343</v>
      </c>
      <c r="C29" s="157" t="s">
        <v>342</v>
      </c>
      <c r="D29" s="179">
        <v>4227.37</v>
      </c>
      <c r="E29" s="222"/>
      <c r="F29" s="222"/>
    </row>
    <row r="30" spans="1:6" ht="39.75" hidden="1" thickBot="1">
      <c r="A30" s="185" t="s">
        <v>213</v>
      </c>
      <c r="B30" s="182" t="s">
        <v>341</v>
      </c>
      <c r="C30" s="181" t="s">
        <v>340</v>
      </c>
      <c r="D30" s="224">
        <v>0</v>
      </c>
      <c r="E30" s="222"/>
      <c r="F30" s="222"/>
    </row>
    <row r="31" spans="1:6" ht="13.5" hidden="1" thickBot="1">
      <c r="A31" s="189" t="s">
        <v>15</v>
      </c>
      <c r="B31" s="188" t="s">
        <v>339</v>
      </c>
      <c r="C31" s="187" t="s">
        <v>338</v>
      </c>
      <c r="D31" s="230">
        <v>0</v>
      </c>
      <c r="E31" s="222"/>
      <c r="F31" s="222"/>
    </row>
    <row r="32" spans="1:6" ht="27" hidden="1" thickBot="1">
      <c r="A32" s="162"/>
      <c r="B32" s="158" t="s">
        <v>337</v>
      </c>
      <c r="C32" s="157" t="s">
        <v>336</v>
      </c>
      <c r="D32" s="231">
        <v>0</v>
      </c>
      <c r="E32" s="222"/>
      <c r="F32" s="222"/>
    </row>
    <row r="33" spans="1:6" ht="39.75" hidden="1" thickBot="1">
      <c r="A33" s="185" t="s">
        <v>43</v>
      </c>
      <c r="B33" s="182" t="s">
        <v>335</v>
      </c>
      <c r="C33" s="181" t="s">
        <v>334</v>
      </c>
      <c r="D33" s="224">
        <v>0</v>
      </c>
      <c r="E33" s="222"/>
      <c r="F33" s="222"/>
    </row>
    <row r="34" spans="1:6" ht="13.5" hidden="1" thickBot="1">
      <c r="A34" s="186" t="s">
        <v>45</v>
      </c>
      <c r="B34" s="184" t="s">
        <v>333</v>
      </c>
      <c r="C34" s="183" t="s">
        <v>332</v>
      </c>
      <c r="D34" s="227">
        <v>0</v>
      </c>
      <c r="E34" s="222"/>
      <c r="F34" s="222"/>
    </row>
    <row r="35" spans="1:6" ht="39.75" hidden="1" thickBot="1">
      <c r="A35" s="269"/>
      <c r="B35" s="158" t="s">
        <v>331</v>
      </c>
      <c r="C35" s="157" t="s">
        <v>330</v>
      </c>
      <c r="D35" s="179">
        <v>0</v>
      </c>
      <c r="E35" s="222"/>
      <c r="F35" s="222"/>
    </row>
    <row r="36" spans="1:6" ht="27" hidden="1" thickBot="1">
      <c r="A36" s="270" t="s">
        <v>380</v>
      </c>
      <c r="B36" s="184" t="s">
        <v>329</v>
      </c>
      <c r="C36" s="183" t="s">
        <v>328</v>
      </c>
      <c r="D36" s="226">
        <v>0</v>
      </c>
      <c r="E36" s="222"/>
      <c r="F36" s="222"/>
    </row>
    <row r="37" spans="1:6" ht="39.75" customHeight="1" hidden="1" thickBot="1">
      <c r="A37" s="269"/>
      <c r="B37" s="158" t="s">
        <v>327</v>
      </c>
      <c r="C37" s="157" t="s">
        <v>326</v>
      </c>
      <c r="D37" s="179">
        <v>0</v>
      </c>
      <c r="E37" s="222"/>
      <c r="F37" s="222"/>
    </row>
    <row r="38" spans="1:6" ht="90" customHeight="1" hidden="1" thickBot="1">
      <c r="A38" s="270" t="s">
        <v>381</v>
      </c>
      <c r="B38" s="184" t="s">
        <v>325</v>
      </c>
      <c r="C38" s="183" t="s">
        <v>324</v>
      </c>
      <c r="D38" s="226">
        <v>0</v>
      </c>
      <c r="E38" s="222"/>
      <c r="F38" s="222"/>
    </row>
    <row r="39" spans="1:6" ht="66" customHeight="1" hidden="1" thickBot="1">
      <c r="A39" s="269"/>
      <c r="B39" s="158" t="s">
        <v>323</v>
      </c>
      <c r="C39" s="157" t="s">
        <v>322</v>
      </c>
      <c r="D39" s="179">
        <v>0</v>
      </c>
      <c r="E39" s="222"/>
      <c r="F39" s="222"/>
    </row>
    <row r="40" spans="1:6" ht="66" customHeight="1" hidden="1" thickBot="1">
      <c r="A40" s="269"/>
      <c r="B40" s="158" t="s">
        <v>321</v>
      </c>
      <c r="C40" s="157" t="s">
        <v>320</v>
      </c>
      <c r="D40" s="179">
        <v>0</v>
      </c>
      <c r="E40" s="222"/>
      <c r="F40" s="222"/>
    </row>
    <row r="41" spans="1:6" ht="39.75" hidden="1" thickBot="1">
      <c r="A41" s="270" t="s">
        <v>382</v>
      </c>
      <c r="B41" s="184" t="s">
        <v>319</v>
      </c>
      <c r="C41" s="183" t="s">
        <v>318</v>
      </c>
      <c r="D41" s="226">
        <v>0</v>
      </c>
      <c r="E41" s="222"/>
      <c r="F41" s="222"/>
    </row>
    <row r="42" spans="1:6" ht="54" customHeight="1" hidden="1" thickBot="1">
      <c r="A42" s="269"/>
      <c r="B42" s="158" t="s">
        <v>317</v>
      </c>
      <c r="C42" s="157" t="s">
        <v>316</v>
      </c>
      <c r="D42" s="179">
        <v>0</v>
      </c>
      <c r="E42" s="222"/>
      <c r="F42" s="222"/>
    </row>
    <row r="43" spans="1:6" ht="27" thickBot="1">
      <c r="A43" s="308">
        <v>2</v>
      </c>
      <c r="B43" s="309" t="s">
        <v>314</v>
      </c>
      <c r="C43" s="315" t="s">
        <v>313</v>
      </c>
      <c r="D43" s="310">
        <f>D44</f>
        <v>2400</v>
      </c>
      <c r="E43" s="222"/>
      <c r="F43" s="222"/>
    </row>
    <row r="44" spans="1:6" ht="13.5" thickBot="1">
      <c r="A44" s="186" t="s">
        <v>15</v>
      </c>
      <c r="B44" s="184" t="s">
        <v>312</v>
      </c>
      <c r="C44" s="183" t="s">
        <v>311</v>
      </c>
      <c r="D44" s="227">
        <f>D45</f>
        <v>2400</v>
      </c>
      <c r="E44" s="222"/>
      <c r="F44" s="222"/>
    </row>
    <row r="45" spans="1:6" ht="12.75">
      <c r="A45" s="337" t="s">
        <v>17</v>
      </c>
      <c r="B45" s="339" t="s">
        <v>310</v>
      </c>
      <c r="C45" s="341" t="s">
        <v>309</v>
      </c>
      <c r="D45" s="343">
        <f>D47</f>
        <v>2400</v>
      </c>
      <c r="E45" s="222"/>
      <c r="F45" s="222"/>
    </row>
    <row r="46" spans="1:6" ht="13.5" thickBot="1">
      <c r="A46" s="338"/>
      <c r="B46" s="340"/>
      <c r="C46" s="342"/>
      <c r="D46" s="344"/>
      <c r="E46" s="222"/>
      <c r="F46" s="222"/>
    </row>
    <row r="47" spans="1:6" ht="66" thickBot="1">
      <c r="A47" s="269"/>
      <c r="B47" s="158" t="s">
        <v>308</v>
      </c>
      <c r="C47" s="157" t="s">
        <v>453</v>
      </c>
      <c r="D47" s="179">
        <v>2400</v>
      </c>
      <c r="E47" s="222"/>
      <c r="F47" s="222"/>
    </row>
    <row r="48" spans="1:6" ht="28.5" customHeight="1" hidden="1" thickBot="1">
      <c r="A48" s="269"/>
      <c r="B48" s="158" t="s">
        <v>307</v>
      </c>
      <c r="C48" s="157" t="s">
        <v>306</v>
      </c>
      <c r="D48" s="179">
        <v>0</v>
      </c>
      <c r="E48" s="222"/>
      <c r="F48" s="222"/>
    </row>
    <row r="49" spans="1:6" ht="27" hidden="1" thickBot="1">
      <c r="A49" s="185" t="s">
        <v>315</v>
      </c>
      <c r="B49" s="182" t="s">
        <v>305</v>
      </c>
      <c r="C49" s="181" t="s">
        <v>304</v>
      </c>
      <c r="D49" s="224">
        <v>0</v>
      </c>
      <c r="E49" s="222"/>
      <c r="F49" s="222"/>
    </row>
    <row r="50" spans="1:6" ht="39" customHeight="1" hidden="1" thickBot="1">
      <c r="A50" s="270" t="s">
        <v>158</v>
      </c>
      <c r="B50" s="184" t="s">
        <v>303</v>
      </c>
      <c r="C50" s="183" t="s">
        <v>302</v>
      </c>
      <c r="D50" s="226">
        <v>0</v>
      </c>
      <c r="E50" s="222"/>
      <c r="F50" s="222"/>
    </row>
    <row r="51" spans="1:6" ht="12.75" hidden="1">
      <c r="A51" s="337" t="s">
        <v>49</v>
      </c>
      <c r="B51" s="339" t="s">
        <v>301</v>
      </c>
      <c r="C51" s="341" t="s">
        <v>300</v>
      </c>
      <c r="D51" s="351">
        <v>0</v>
      </c>
      <c r="E51" s="222"/>
      <c r="F51" s="222"/>
    </row>
    <row r="52" spans="1:6" ht="12.75" hidden="1">
      <c r="A52" s="345"/>
      <c r="B52" s="347"/>
      <c r="C52" s="349"/>
      <c r="D52" s="352"/>
      <c r="E52" s="222"/>
      <c r="F52" s="222"/>
    </row>
    <row r="53" spans="1:6" ht="66" customHeight="1" hidden="1" thickBot="1">
      <c r="A53" s="346"/>
      <c r="B53" s="348"/>
      <c r="C53" s="350"/>
      <c r="D53" s="353"/>
      <c r="E53" s="222"/>
      <c r="F53" s="222"/>
    </row>
    <row r="54" spans="1:6" ht="84" customHeight="1" hidden="1" thickBot="1">
      <c r="A54" s="269"/>
      <c r="B54" s="158" t="s">
        <v>299</v>
      </c>
      <c r="C54" s="157" t="s">
        <v>298</v>
      </c>
      <c r="D54" s="179">
        <v>0</v>
      </c>
      <c r="E54" s="222"/>
      <c r="F54" s="222"/>
    </row>
    <row r="55" spans="1:6" ht="93.75" customHeight="1" hidden="1" thickBot="1">
      <c r="A55" s="162" t="s">
        <v>383</v>
      </c>
      <c r="B55" s="158" t="s">
        <v>297</v>
      </c>
      <c r="C55" s="157" t="s">
        <v>296</v>
      </c>
      <c r="D55" s="231">
        <v>0</v>
      </c>
      <c r="E55" s="222"/>
      <c r="F55" s="222"/>
    </row>
    <row r="56" spans="1:6" ht="85.5" customHeight="1" hidden="1" thickBot="1">
      <c r="A56" s="269"/>
      <c r="B56" s="158" t="s">
        <v>295</v>
      </c>
      <c r="C56" s="157" t="s">
        <v>294</v>
      </c>
      <c r="D56" s="179">
        <v>0</v>
      </c>
      <c r="E56" s="222"/>
      <c r="F56" s="222"/>
    </row>
    <row r="57" spans="1:6" ht="13.5" thickBot="1">
      <c r="A57" s="316">
        <v>3</v>
      </c>
      <c r="B57" s="309" t="s">
        <v>292</v>
      </c>
      <c r="C57" s="315" t="s">
        <v>291</v>
      </c>
      <c r="D57" s="317">
        <f>D58+D60</f>
        <v>5172.17</v>
      </c>
      <c r="E57" s="222"/>
      <c r="F57" s="222"/>
    </row>
    <row r="58" spans="1:6" ht="12.75">
      <c r="A58" s="354" t="s">
        <v>45</v>
      </c>
      <c r="B58" s="331" t="s">
        <v>290</v>
      </c>
      <c r="C58" s="333" t="s">
        <v>289</v>
      </c>
      <c r="D58" s="335">
        <v>513.57</v>
      </c>
      <c r="E58" s="222"/>
      <c r="F58" s="222"/>
    </row>
    <row r="59" spans="1:6" ht="39.75" customHeight="1" thickBot="1">
      <c r="A59" s="330"/>
      <c r="B59" s="332"/>
      <c r="C59" s="334"/>
      <c r="D59" s="336"/>
      <c r="E59" s="222"/>
      <c r="F59" s="222"/>
    </row>
    <row r="60" spans="1:6" ht="27" thickBot="1">
      <c r="A60" s="305" t="s">
        <v>380</v>
      </c>
      <c r="B60" s="306" t="s">
        <v>288</v>
      </c>
      <c r="C60" s="312" t="s">
        <v>287</v>
      </c>
      <c r="D60" s="307">
        <f>D61</f>
        <v>4658.6</v>
      </c>
      <c r="E60" s="222"/>
      <c r="F60" s="222"/>
    </row>
    <row r="61" spans="1:6" ht="12.75">
      <c r="A61" s="355" t="s">
        <v>462</v>
      </c>
      <c r="B61" s="357" t="s">
        <v>286</v>
      </c>
      <c r="C61" s="359" t="s">
        <v>285</v>
      </c>
      <c r="D61" s="361">
        <f>SUM(D63:D66)</f>
        <v>4658.6</v>
      </c>
      <c r="E61" s="222"/>
      <c r="F61" s="222"/>
    </row>
    <row r="62" spans="1:6" ht="39" customHeight="1" thickBot="1">
      <c r="A62" s="356"/>
      <c r="B62" s="358"/>
      <c r="C62" s="360"/>
      <c r="D62" s="362"/>
      <c r="E62" s="222"/>
      <c r="F62" s="222"/>
    </row>
    <row r="63" spans="1:6" ht="69" customHeight="1" thickBot="1">
      <c r="A63" s="269"/>
      <c r="B63" s="158" t="s">
        <v>284</v>
      </c>
      <c r="C63" s="180" t="s">
        <v>445</v>
      </c>
      <c r="D63" s="179">
        <v>3566.5</v>
      </c>
      <c r="E63" s="222"/>
      <c r="F63" s="222"/>
    </row>
    <row r="64" spans="1:6" ht="66" thickBot="1">
      <c r="A64" s="269"/>
      <c r="B64" s="158" t="s">
        <v>283</v>
      </c>
      <c r="C64" s="180" t="s">
        <v>452</v>
      </c>
      <c r="D64" s="179">
        <v>237.4</v>
      </c>
      <c r="E64" s="222"/>
      <c r="F64" s="222"/>
    </row>
    <row r="65" spans="1:6" ht="66" thickBot="1">
      <c r="A65" s="269"/>
      <c r="B65" s="158" t="s">
        <v>471</v>
      </c>
      <c r="C65" s="180" t="s">
        <v>452</v>
      </c>
      <c r="D65" s="179">
        <v>830.7</v>
      </c>
      <c r="E65" s="222"/>
      <c r="F65" s="222"/>
    </row>
    <row r="66" spans="1:6" ht="53.25" thickBot="1">
      <c r="A66" s="201"/>
      <c r="B66" s="178" t="s">
        <v>282</v>
      </c>
      <c r="C66" s="177" t="s">
        <v>281</v>
      </c>
      <c r="D66" s="228">
        <v>24</v>
      </c>
      <c r="E66" s="222"/>
      <c r="F66" s="222"/>
    </row>
    <row r="67" spans="1:6" ht="13.5" hidden="1" thickBot="1">
      <c r="A67" s="176" t="s">
        <v>293</v>
      </c>
      <c r="B67" s="175" t="s">
        <v>280</v>
      </c>
      <c r="C67" s="174" t="s">
        <v>279</v>
      </c>
      <c r="D67" s="232">
        <v>0</v>
      </c>
      <c r="E67" s="222"/>
      <c r="F67" s="222"/>
    </row>
    <row r="68" spans="1:6" ht="16.5" customHeight="1" hidden="1" thickBot="1">
      <c r="A68" s="173" t="s">
        <v>57</v>
      </c>
      <c r="B68" s="172" t="s">
        <v>278</v>
      </c>
      <c r="C68" s="171" t="s">
        <v>277</v>
      </c>
      <c r="D68" s="225">
        <v>0</v>
      </c>
      <c r="E68" s="222"/>
      <c r="F68" s="222"/>
    </row>
    <row r="69" spans="1:6" ht="39.75" hidden="1" thickBot="1">
      <c r="A69" s="269"/>
      <c r="B69" s="158" t="s">
        <v>276</v>
      </c>
      <c r="C69" s="157" t="s">
        <v>275</v>
      </c>
      <c r="D69" s="179">
        <v>0</v>
      </c>
      <c r="E69" s="222"/>
      <c r="F69" s="222"/>
    </row>
    <row r="70" spans="1:6" ht="17.25" customHeight="1" hidden="1" thickBot="1">
      <c r="A70" s="173" t="s">
        <v>145</v>
      </c>
      <c r="B70" s="172" t="s">
        <v>274</v>
      </c>
      <c r="C70" s="171" t="s">
        <v>273</v>
      </c>
      <c r="D70" s="225">
        <v>0</v>
      </c>
      <c r="E70" s="222"/>
      <c r="F70" s="222"/>
    </row>
    <row r="71" spans="1:6" ht="27" hidden="1" thickBot="1">
      <c r="A71" s="269"/>
      <c r="B71" s="158" t="s">
        <v>272</v>
      </c>
      <c r="C71" s="157" t="s">
        <v>270</v>
      </c>
      <c r="D71" s="179">
        <v>0</v>
      </c>
      <c r="E71" s="222"/>
      <c r="F71" s="222"/>
    </row>
    <row r="72" spans="1:6" ht="27" hidden="1" thickBot="1">
      <c r="A72" s="269"/>
      <c r="B72" s="158" t="s">
        <v>271</v>
      </c>
      <c r="C72" s="157" t="s">
        <v>270</v>
      </c>
      <c r="D72" s="179">
        <v>0</v>
      </c>
      <c r="E72" s="222"/>
      <c r="F72" s="222"/>
    </row>
    <row r="73" spans="1:6" ht="13.5" thickBot="1">
      <c r="A73" s="321" t="s">
        <v>269</v>
      </c>
      <c r="B73" s="322" t="s">
        <v>268</v>
      </c>
      <c r="C73" s="323" t="s">
        <v>267</v>
      </c>
      <c r="D73" s="324">
        <f>D74+D80+D82+D84</f>
        <v>30246.600000000002</v>
      </c>
      <c r="E73" s="222"/>
      <c r="F73" s="222"/>
    </row>
    <row r="74" spans="1:6" ht="39.75" thickBot="1">
      <c r="A74" s="308">
        <v>1</v>
      </c>
      <c r="B74" s="309" t="s">
        <v>266</v>
      </c>
      <c r="C74" s="315" t="s">
        <v>265</v>
      </c>
      <c r="D74" s="310">
        <f>SUM(D75:D79)</f>
        <v>30246.600000000002</v>
      </c>
      <c r="E74" s="222"/>
      <c r="F74" s="222"/>
    </row>
    <row r="75" spans="1:6" ht="30.75" customHeight="1" thickBot="1">
      <c r="A75" s="170"/>
      <c r="B75" s="169" t="s">
        <v>446</v>
      </c>
      <c r="C75" s="168" t="s">
        <v>264</v>
      </c>
      <c r="D75" s="167">
        <v>15000</v>
      </c>
      <c r="E75" s="222"/>
      <c r="F75" s="222"/>
    </row>
    <row r="76" spans="1:6" ht="54" customHeight="1" thickBot="1">
      <c r="A76" s="166"/>
      <c r="B76" s="204" t="s">
        <v>447</v>
      </c>
      <c r="C76" s="205" t="s">
        <v>263</v>
      </c>
      <c r="D76" s="234">
        <v>4127.7</v>
      </c>
      <c r="E76" s="222"/>
      <c r="F76" s="222"/>
    </row>
    <row r="77" spans="1:6" ht="81" customHeight="1" thickBot="1">
      <c r="A77" s="206"/>
      <c r="B77" s="207" t="s">
        <v>448</v>
      </c>
      <c r="C77" s="208" t="s">
        <v>262</v>
      </c>
      <c r="D77" s="235">
        <v>6.5</v>
      </c>
      <c r="E77" s="222"/>
      <c r="F77" s="222"/>
    </row>
    <row r="78" spans="1:6" ht="39.75" thickBot="1">
      <c r="A78" s="269"/>
      <c r="B78" s="158" t="s">
        <v>449</v>
      </c>
      <c r="C78" s="157" t="s">
        <v>450</v>
      </c>
      <c r="D78" s="179">
        <v>8098.6</v>
      </c>
      <c r="E78" s="222"/>
      <c r="F78" s="222"/>
    </row>
    <row r="79" spans="1:6" ht="41.25" customHeight="1" thickBot="1">
      <c r="A79" s="269"/>
      <c r="B79" s="158" t="s">
        <v>463</v>
      </c>
      <c r="C79" s="157" t="s">
        <v>451</v>
      </c>
      <c r="D79" s="179">
        <v>3013.8</v>
      </c>
      <c r="E79" s="222"/>
      <c r="F79" s="222"/>
    </row>
    <row r="80" spans="1:6" ht="95.25" customHeight="1" hidden="1" thickBot="1">
      <c r="A80" s="161">
        <v>2</v>
      </c>
      <c r="B80" s="160" t="s">
        <v>261</v>
      </c>
      <c r="C80" s="159" t="s">
        <v>260</v>
      </c>
      <c r="D80" s="233">
        <v>0</v>
      </c>
      <c r="E80" s="222"/>
      <c r="F80" s="222"/>
    </row>
    <row r="81" spans="1:6" ht="109.5" customHeight="1" hidden="1" thickBot="1">
      <c r="A81" s="163"/>
      <c r="B81" s="158" t="s">
        <v>259</v>
      </c>
      <c r="C81" s="157" t="s">
        <v>258</v>
      </c>
      <c r="D81" s="179">
        <v>0</v>
      </c>
      <c r="E81" s="222"/>
      <c r="F81" s="222"/>
    </row>
    <row r="82" spans="1:6" ht="85.5" customHeight="1" hidden="1" thickBot="1">
      <c r="A82" s="161">
        <v>3</v>
      </c>
      <c r="B82" s="160" t="s">
        <v>257</v>
      </c>
      <c r="C82" s="159" t="s">
        <v>256</v>
      </c>
      <c r="D82" s="233">
        <v>0</v>
      </c>
      <c r="E82" s="222"/>
      <c r="F82" s="222"/>
    </row>
    <row r="83" spans="1:6" ht="39.75" hidden="1" thickBot="1">
      <c r="A83" s="162"/>
      <c r="B83" s="158" t="s">
        <v>255</v>
      </c>
      <c r="C83" s="157" t="s">
        <v>254</v>
      </c>
      <c r="D83" s="231">
        <v>0</v>
      </c>
      <c r="E83" s="222"/>
      <c r="F83" s="222"/>
    </row>
    <row r="84" spans="1:6" ht="42.75" customHeight="1" hidden="1" thickBot="1">
      <c r="A84" s="161">
        <v>4</v>
      </c>
      <c r="B84" s="160" t="s">
        <v>253</v>
      </c>
      <c r="C84" s="159" t="s">
        <v>252</v>
      </c>
      <c r="D84" s="233">
        <v>0</v>
      </c>
      <c r="E84" s="222"/>
      <c r="F84" s="222"/>
    </row>
    <row r="85" spans="1:6" ht="54" customHeight="1" hidden="1" thickBot="1">
      <c r="A85" s="201"/>
      <c r="B85" s="158" t="s">
        <v>251</v>
      </c>
      <c r="C85" s="157" t="s">
        <v>250</v>
      </c>
      <c r="D85" s="231">
        <v>0</v>
      </c>
      <c r="E85" s="222"/>
      <c r="F85" s="222"/>
    </row>
    <row r="86" spans="1:6" ht="15.75" thickBot="1">
      <c r="A86" s="156"/>
      <c r="B86" s="155"/>
      <c r="C86" s="155" t="s">
        <v>249</v>
      </c>
      <c r="D86" s="223">
        <f>D13+D73</f>
        <v>117007.67</v>
      </c>
      <c r="E86" s="222"/>
      <c r="F86" s="222"/>
    </row>
  </sheetData>
  <sheetProtection/>
  <mergeCells count="24">
    <mergeCell ref="A58:A59"/>
    <mergeCell ref="B58:B59"/>
    <mergeCell ref="C58:C59"/>
    <mergeCell ref="D58:D59"/>
    <mergeCell ref="A61:A62"/>
    <mergeCell ref="B61:B62"/>
    <mergeCell ref="C61:C62"/>
    <mergeCell ref="D61:D62"/>
    <mergeCell ref="A45:A46"/>
    <mergeCell ref="B45:B46"/>
    <mergeCell ref="C45:C46"/>
    <mergeCell ref="D45:D46"/>
    <mergeCell ref="A51:A53"/>
    <mergeCell ref="B51:B53"/>
    <mergeCell ref="C51:C53"/>
    <mergeCell ref="D51:D53"/>
    <mergeCell ref="C3:D3"/>
    <mergeCell ref="A11:A12"/>
    <mergeCell ref="B11:B12"/>
    <mergeCell ref="C11:C12"/>
    <mergeCell ref="A27:A28"/>
    <mergeCell ref="B27:B28"/>
    <mergeCell ref="C27:C28"/>
    <mergeCell ref="D27:D28"/>
  </mergeCells>
  <hyperlinks>
    <hyperlink ref="C63" r:id="rId1" display="consultantplus://offline/ref=BA8367C61548C2AFBF9E6FD402A88DD132E1B56AAFE142E0CE9D95665F554F312D528821FE7E34F0DBiFM"/>
    <hyperlink ref="C64" r:id="rId2" display="consultantplus://offline/ref=BA8367C61548C2AFBF9E6FD402A88DD132E1B56AAFE142E0CE9D95665F554F312D528821FE7E34F0DBiFM"/>
    <hyperlink ref="C65" r:id="rId3" display="consultantplus://offline/ref=37CB61848D3A6800D660F2D2E804EC401BB9181ED910B74777BA149D24DE935506BFA7761A0CC035lAh4M"/>
    <hyperlink ref="C66" r:id="rId4" display="consultantplus://offline/ref=4645F68FF4B25908A56D00841820D7831ED18FCDE99E9570B71166DD85CCDB57342F52CC786DCE3FpDgAM"/>
  </hyperlinks>
  <printOptions/>
  <pageMargins left="0.7" right="0.7" top="0.75" bottom="0.75" header="0.3" footer="0.3"/>
  <pageSetup fitToHeight="0" fitToWidth="1" horizontalDpi="600" verticalDpi="600" orientation="portrait" paperSize="9" scale="78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2"/>
  <sheetViews>
    <sheetView view="pageBreakPreview" zoomScaleSheetLayoutView="100" zoomScalePageLayoutView="0" workbookViewId="0" topLeftCell="A159">
      <selection activeCell="D14" sqref="D14"/>
    </sheetView>
  </sheetViews>
  <sheetFormatPr defaultColWidth="9.00390625" defaultRowHeight="12.75"/>
  <cols>
    <col min="1" max="1" width="6.625" style="0" customWidth="1"/>
    <col min="2" max="2" width="41.875" style="0" customWidth="1"/>
    <col min="3" max="3" width="5.25390625" style="0" customWidth="1"/>
    <col min="4" max="4" width="8.50390625" style="0" customWidth="1"/>
    <col min="5" max="5" width="10.625" style="0" customWidth="1"/>
    <col min="6" max="6" width="6.00390625" style="0" customWidth="1"/>
    <col min="7" max="7" width="7.50390625" style="0" hidden="1" customWidth="1"/>
    <col min="8" max="8" width="14.50390625" style="0" customWidth="1"/>
    <col min="9" max="9" width="9.125" style="0" hidden="1" customWidth="1"/>
    <col min="11" max="11" width="12.50390625" style="0" customWidth="1"/>
  </cols>
  <sheetData>
    <row r="1" spans="1:8" ht="13.5">
      <c r="A1" s="122"/>
      <c r="B1" s="122"/>
      <c r="C1" s="122"/>
      <c r="D1" s="11"/>
      <c r="H1" s="120" t="s">
        <v>245</v>
      </c>
    </row>
    <row r="2" spans="1:8" ht="18" customHeight="1">
      <c r="A2" s="122"/>
      <c r="B2" s="363" t="s">
        <v>480</v>
      </c>
      <c r="C2" s="363"/>
      <c r="D2" s="363"/>
      <c r="E2" s="363"/>
      <c r="F2" s="363"/>
      <c r="G2" s="363"/>
      <c r="H2" s="363"/>
    </row>
    <row r="3" spans="1:8" ht="40.5" customHeight="1">
      <c r="A3" s="325" t="s">
        <v>485</v>
      </c>
      <c r="B3" s="325"/>
      <c r="C3" s="325"/>
      <c r="D3" s="325"/>
      <c r="E3" s="325"/>
      <c r="F3" s="325"/>
      <c r="G3" s="325"/>
      <c r="H3" s="325"/>
    </row>
    <row r="4" spans="1:8" ht="8.25" customHeight="1">
      <c r="A4" s="127"/>
      <c r="B4" s="260"/>
      <c r="C4" s="261"/>
      <c r="D4" s="262"/>
      <c r="E4" s="263"/>
      <c r="F4" s="263"/>
      <c r="G4" s="263"/>
      <c r="H4" s="120"/>
    </row>
    <row r="5" spans="1:8" ht="5.25" customHeight="1">
      <c r="A5" s="127"/>
      <c r="B5" s="132"/>
      <c r="C5" s="122"/>
      <c r="D5" s="11"/>
      <c r="H5" s="121"/>
    </row>
    <row r="6" spans="1:8" ht="12.75">
      <c r="A6" s="127"/>
      <c r="B6" s="2"/>
      <c r="C6" s="125" t="s">
        <v>246</v>
      </c>
      <c r="D6" s="146"/>
      <c r="E6" s="123"/>
      <c r="F6" s="123"/>
      <c r="G6" s="123"/>
      <c r="H6" s="123"/>
    </row>
    <row r="7" spans="1:4" ht="12.75">
      <c r="A7" s="129"/>
      <c r="B7" s="122"/>
      <c r="C7" s="125" t="s">
        <v>223</v>
      </c>
      <c r="D7" s="122"/>
    </row>
    <row r="8" spans="1:4" ht="12.75">
      <c r="A8" s="131"/>
      <c r="B8" s="122"/>
      <c r="C8" s="125" t="s">
        <v>384</v>
      </c>
      <c r="D8" s="122"/>
    </row>
    <row r="9" spans="1:8" ht="30.75" thickBot="1">
      <c r="A9" s="15" t="s">
        <v>73</v>
      </c>
      <c r="B9" s="21" t="s">
        <v>74</v>
      </c>
      <c r="C9" s="21" t="s">
        <v>75</v>
      </c>
      <c r="D9" s="15" t="s">
        <v>208</v>
      </c>
      <c r="E9" s="60" t="s">
        <v>76</v>
      </c>
      <c r="F9" s="21" t="s">
        <v>209</v>
      </c>
      <c r="G9" s="21" t="s">
        <v>211</v>
      </c>
      <c r="H9" s="38" t="s">
        <v>210</v>
      </c>
    </row>
    <row r="10" spans="1:8" ht="33" thickBot="1">
      <c r="A10" s="147"/>
      <c r="B10" s="148" t="s">
        <v>247</v>
      </c>
      <c r="C10" s="149" t="s">
        <v>80</v>
      </c>
      <c r="D10" s="150"/>
      <c r="E10" s="150"/>
      <c r="F10" s="149"/>
      <c r="G10" s="149"/>
      <c r="H10" s="151">
        <f>H11</f>
        <v>3523.36</v>
      </c>
    </row>
    <row r="11" spans="1:8" ht="13.5" thickBot="1">
      <c r="A11" s="276" t="s">
        <v>0</v>
      </c>
      <c r="B11" s="220" t="s">
        <v>1</v>
      </c>
      <c r="C11" s="221">
        <v>928</v>
      </c>
      <c r="D11" s="219" t="s">
        <v>78</v>
      </c>
      <c r="E11" s="219"/>
      <c r="F11" s="221"/>
      <c r="G11" s="221"/>
      <c r="H11" s="277">
        <f>H12+H20</f>
        <v>3523.36</v>
      </c>
    </row>
    <row r="12" spans="1:8" ht="21" thickBot="1">
      <c r="A12" s="84" t="s">
        <v>2</v>
      </c>
      <c r="B12" s="85" t="s">
        <v>3</v>
      </c>
      <c r="C12" s="86">
        <v>928</v>
      </c>
      <c r="D12" s="87" t="s">
        <v>77</v>
      </c>
      <c r="E12" s="87"/>
      <c r="F12" s="86"/>
      <c r="G12" s="86"/>
      <c r="H12" s="88">
        <f>H13</f>
        <v>1226.46</v>
      </c>
    </row>
    <row r="13" spans="1:8" ht="13.5" thickBot="1">
      <c r="A13" s="40" t="s">
        <v>4</v>
      </c>
      <c r="B13" s="90" t="s">
        <v>5</v>
      </c>
      <c r="C13" s="42">
        <v>928</v>
      </c>
      <c r="D13" s="43" t="s">
        <v>77</v>
      </c>
      <c r="E13" s="43" t="s">
        <v>159</v>
      </c>
      <c r="F13" s="42"/>
      <c r="G13" s="42"/>
      <c r="H13" s="66">
        <f>H14</f>
        <v>1226.46</v>
      </c>
    </row>
    <row r="14" spans="1:8" ht="41.25" thickBot="1">
      <c r="A14" s="16" t="s">
        <v>103</v>
      </c>
      <c r="B14" s="19" t="s">
        <v>102</v>
      </c>
      <c r="C14" s="22">
        <v>928</v>
      </c>
      <c r="D14" s="16" t="s">
        <v>77</v>
      </c>
      <c r="E14" s="58" t="s">
        <v>159</v>
      </c>
      <c r="F14" s="22">
        <v>100</v>
      </c>
      <c r="G14" s="22" t="s">
        <v>80</v>
      </c>
      <c r="H14" s="25">
        <f>'ассигнов 3'!H16</f>
        <v>1226.46</v>
      </c>
    </row>
    <row r="15" spans="1:8" ht="21" hidden="1" thickBot="1">
      <c r="A15" s="16"/>
      <c r="B15" s="20" t="s">
        <v>6</v>
      </c>
      <c r="C15" s="22">
        <v>928</v>
      </c>
      <c r="D15" s="16" t="s">
        <v>77</v>
      </c>
      <c r="E15" s="1" t="s">
        <v>159</v>
      </c>
      <c r="F15" s="22">
        <v>120</v>
      </c>
      <c r="G15" s="22"/>
      <c r="H15" s="25">
        <f>H16+H18</f>
        <v>1203.1</v>
      </c>
    </row>
    <row r="16" spans="1:8" ht="13.5" hidden="1" thickBot="1">
      <c r="A16" s="16"/>
      <c r="B16" s="20" t="s">
        <v>199</v>
      </c>
      <c r="C16" s="22">
        <v>928</v>
      </c>
      <c r="D16" s="16" t="s">
        <v>77</v>
      </c>
      <c r="E16" s="1" t="s">
        <v>159</v>
      </c>
      <c r="F16" s="22">
        <v>121</v>
      </c>
      <c r="G16" s="22"/>
      <c r="H16" s="25">
        <f>H17</f>
        <v>942.5</v>
      </c>
    </row>
    <row r="17" spans="1:8" ht="13.5" hidden="1" thickBot="1">
      <c r="A17" s="16"/>
      <c r="B17" s="20" t="s">
        <v>195</v>
      </c>
      <c r="C17" s="22">
        <v>928</v>
      </c>
      <c r="D17" s="16" t="s">
        <v>77</v>
      </c>
      <c r="E17" s="1" t="s">
        <v>159</v>
      </c>
      <c r="F17" s="22">
        <v>121</v>
      </c>
      <c r="G17" s="22">
        <v>211</v>
      </c>
      <c r="H17" s="25">
        <v>942.5</v>
      </c>
    </row>
    <row r="18" spans="1:8" ht="30.75" hidden="1" thickBot="1">
      <c r="A18" s="16"/>
      <c r="B18" s="20" t="s">
        <v>198</v>
      </c>
      <c r="C18" s="22">
        <v>928</v>
      </c>
      <c r="D18" s="16" t="s">
        <v>77</v>
      </c>
      <c r="E18" s="1" t="s">
        <v>159</v>
      </c>
      <c r="F18" s="22">
        <v>129</v>
      </c>
      <c r="G18" s="22"/>
      <c r="H18" s="25">
        <f>H19</f>
        <v>260.6</v>
      </c>
    </row>
    <row r="19" spans="1:8" ht="13.5" hidden="1" thickBot="1">
      <c r="A19" s="16"/>
      <c r="B19" s="20" t="s">
        <v>196</v>
      </c>
      <c r="C19" s="22">
        <v>928</v>
      </c>
      <c r="D19" s="16" t="s">
        <v>77</v>
      </c>
      <c r="E19" s="102" t="s">
        <v>159</v>
      </c>
      <c r="F19" s="22">
        <v>129</v>
      </c>
      <c r="G19" s="22">
        <v>213</v>
      </c>
      <c r="H19" s="25">
        <v>260.6</v>
      </c>
    </row>
    <row r="20" spans="1:8" ht="30.75" thickBot="1">
      <c r="A20" s="84" t="s">
        <v>7</v>
      </c>
      <c r="B20" s="89" t="s">
        <v>8</v>
      </c>
      <c r="C20" s="86">
        <v>928</v>
      </c>
      <c r="D20" s="87" t="s">
        <v>79</v>
      </c>
      <c r="E20" s="87"/>
      <c r="F20" s="86"/>
      <c r="G20" s="86"/>
      <c r="H20" s="88">
        <f>H21+H26+H43</f>
        <v>2296.9</v>
      </c>
    </row>
    <row r="21" spans="1:8" ht="21" thickBot="1">
      <c r="A21" s="40" t="s">
        <v>100</v>
      </c>
      <c r="B21" s="41" t="s">
        <v>10</v>
      </c>
      <c r="C21" s="42">
        <v>928</v>
      </c>
      <c r="D21" s="43" t="s">
        <v>79</v>
      </c>
      <c r="E21" s="43" t="s">
        <v>160</v>
      </c>
      <c r="F21" s="42"/>
      <c r="G21" s="42"/>
      <c r="H21" s="66">
        <f>H22</f>
        <v>265.2</v>
      </c>
    </row>
    <row r="22" spans="1:9" ht="41.25" thickBot="1">
      <c r="A22" s="16" t="s">
        <v>104</v>
      </c>
      <c r="B22" s="4" t="s">
        <v>102</v>
      </c>
      <c r="C22" s="22">
        <v>928</v>
      </c>
      <c r="D22" s="16" t="s">
        <v>79</v>
      </c>
      <c r="E22" s="58" t="s">
        <v>160</v>
      </c>
      <c r="F22" s="22">
        <v>100</v>
      </c>
      <c r="G22" s="22"/>
      <c r="H22" s="25">
        <f>'ассигнов 3'!H24</f>
        <v>265.2</v>
      </c>
      <c r="I22">
        <v>2</v>
      </c>
    </row>
    <row r="23" spans="1:8" ht="21" hidden="1" thickBot="1">
      <c r="A23" s="16"/>
      <c r="B23" s="20" t="s">
        <v>6</v>
      </c>
      <c r="C23" s="22">
        <v>928</v>
      </c>
      <c r="D23" s="16" t="s">
        <v>79</v>
      </c>
      <c r="E23" s="9" t="s">
        <v>160</v>
      </c>
      <c r="F23" s="22">
        <v>120</v>
      </c>
      <c r="G23" s="22"/>
      <c r="H23" s="25">
        <f>H24</f>
        <v>285.8</v>
      </c>
    </row>
    <row r="24" spans="1:8" ht="41.25" hidden="1" thickBot="1">
      <c r="A24" s="16"/>
      <c r="B24" s="20" t="s">
        <v>227</v>
      </c>
      <c r="C24" s="22">
        <v>928</v>
      </c>
      <c r="D24" s="16" t="s">
        <v>79</v>
      </c>
      <c r="E24" s="1" t="s">
        <v>160</v>
      </c>
      <c r="F24" s="22">
        <v>123</v>
      </c>
      <c r="G24" s="22"/>
      <c r="H24" s="25">
        <f>H25</f>
        <v>285.8</v>
      </c>
    </row>
    <row r="25" spans="1:8" ht="13.5" hidden="1" thickBot="1">
      <c r="A25" s="16"/>
      <c r="B25" s="20" t="s">
        <v>197</v>
      </c>
      <c r="C25" s="22">
        <v>928</v>
      </c>
      <c r="D25" s="16" t="s">
        <v>79</v>
      </c>
      <c r="E25" s="102" t="s">
        <v>160</v>
      </c>
      <c r="F25" s="22">
        <v>123</v>
      </c>
      <c r="G25" s="22">
        <v>226</v>
      </c>
      <c r="H25" s="25">
        <v>285.8</v>
      </c>
    </row>
    <row r="26" spans="1:8" ht="21" thickBot="1">
      <c r="A26" s="40" t="s">
        <v>9</v>
      </c>
      <c r="B26" s="41" t="s">
        <v>12</v>
      </c>
      <c r="C26" s="42">
        <v>928</v>
      </c>
      <c r="D26" s="43" t="s">
        <v>79</v>
      </c>
      <c r="E26" s="43" t="s">
        <v>162</v>
      </c>
      <c r="F26" s="42"/>
      <c r="G26" s="42"/>
      <c r="H26" s="66">
        <f>H27+H33</f>
        <v>1957.2</v>
      </c>
    </row>
    <row r="27" spans="1:8" ht="40.5">
      <c r="A27" s="16" t="s">
        <v>11</v>
      </c>
      <c r="B27" s="4" t="s">
        <v>102</v>
      </c>
      <c r="C27" s="22">
        <v>928</v>
      </c>
      <c r="D27" s="16" t="s">
        <v>79</v>
      </c>
      <c r="E27" s="58" t="s">
        <v>162</v>
      </c>
      <c r="F27" s="22">
        <v>100</v>
      </c>
      <c r="G27" s="22"/>
      <c r="H27" s="25">
        <f>'ассигнов 3'!H29</f>
        <v>1570.4</v>
      </c>
    </row>
    <row r="28" spans="1:8" ht="20.25" hidden="1">
      <c r="A28" s="16"/>
      <c r="B28" s="20" t="s">
        <v>6</v>
      </c>
      <c r="C28" s="22">
        <v>928</v>
      </c>
      <c r="D28" s="16" t="s">
        <v>79</v>
      </c>
      <c r="E28" s="1" t="s">
        <v>162</v>
      </c>
      <c r="F28" s="22">
        <v>120</v>
      </c>
      <c r="G28" s="22"/>
      <c r="H28" s="25">
        <f>H29+H31</f>
        <v>1518.2</v>
      </c>
    </row>
    <row r="29" spans="1:8" ht="12.75" hidden="1">
      <c r="A29" s="16"/>
      <c r="B29" s="20" t="s">
        <v>199</v>
      </c>
      <c r="C29" s="22">
        <v>928</v>
      </c>
      <c r="D29" s="16" t="s">
        <v>79</v>
      </c>
      <c r="E29" s="1" t="s">
        <v>162</v>
      </c>
      <c r="F29" s="22">
        <v>121</v>
      </c>
      <c r="G29" s="22"/>
      <c r="H29" s="25">
        <f>H30+72.7</f>
        <v>1166</v>
      </c>
    </row>
    <row r="30" spans="1:8" ht="12.75" hidden="1">
      <c r="A30" s="16"/>
      <c r="B30" s="20" t="s">
        <v>195</v>
      </c>
      <c r="C30" s="22">
        <v>928</v>
      </c>
      <c r="D30" s="16" t="s">
        <v>79</v>
      </c>
      <c r="E30" s="1" t="s">
        <v>162</v>
      </c>
      <c r="F30" s="22">
        <v>129</v>
      </c>
      <c r="G30" s="22">
        <v>211</v>
      </c>
      <c r="H30" s="25">
        <v>1093.3</v>
      </c>
    </row>
    <row r="31" spans="1:8" ht="30" hidden="1">
      <c r="A31" s="16"/>
      <c r="B31" s="20" t="s">
        <v>198</v>
      </c>
      <c r="C31" s="22">
        <v>928</v>
      </c>
      <c r="D31" s="16" t="s">
        <v>79</v>
      </c>
      <c r="E31" s="1" t="s">
        <v>162</v>
      </c>
      <c r="F31" s="22">
        <v>129</v>
      </c>
      <c r="G31" s="22"/>
      <c r="H31" s="25">
        <f>H32</f>
        <v>352.2</v>
      </c>
    </row>
    <row r="32" spans="1:8" ht="12.75" hidden="1">
      <c r="A32" s="16"/>
      <c r="B32" s="20" t="s">
        <v>196</v>
      </c>
      <c r="C32" s="22">
        <v>928</v>
      </c>
      <c r="D32" s="16" t="s">
        <v>79</v>
      </c>
      <c r="E32" s="1" t="s">
        <v>162</v>
      </c>
      <c r="F32" s="22">
        <v>129</v>
      </c>
      <c r="G32" s="22">
        <v>213</v>
      </c>
      <c r="H32" s="25">
        <f>330.2+22</f>
        <v>352.2</v>
      </c>
    </row>
    <row r="33" spans="1:9" ht="21" thickBot="1">
      <c r="A33" s="17" t="s">
        <v>193</v>
      </c>
      <c r="B33" s="33" t="s">
        <v>24</v>
      </c>
      <c r="C33" s="23">
        <v>928</v>
      </c>
      <c r="D33" s="17" t="s">
        <v>79</v>
      </c>
      <c r="E33" s="9" t="s">
        <v>162</v>
      </c>
      <c r="F33" s="23">
        <v>200</v>
      </c>
      <c r="G33" s="23"/>
      <c r="H33" s="26">
        <f>'ассигнов 3'!H33</f>
        <v>386.8</v>
      </c>
      <c r="I33">
        <v>2</v>
      </c>
    </row>
    <row r="34" spans="1:8" ht="20.25" hidden="1">
      <c r="A34" s="17"/>
      <c r="B34" s="5" t="s">
        <v>105</v>
      </c>
      <c r="C34" s="23">
        <v>928</v>
      </c>
      <c r="D34" s="17" t="s">
        <v>79</v>
      </c>
      <c r="E34" s="1" t="s">
        <v>162</v>
      </c>
      <c r="F34" s="23">
        <v>240</v>
      </c>
      <c r="G34" s="23"/>
      <c r="H34" s="26">
        <f>H35+H37</f>
        <v>528.4</v>
      </c>
    </row>
    <row r="35" spans="1:8" ht="20.25" hidden="1">
      <c r="A35" s="17"/>
      <c r="B35" s="7" t="s">
        <v>191</v>
      </c>
      <c r="C35" s="23">
        <v>928</v>
      </c>
      <c r="D35" s="17" t="s">
        <v>79</v>
      </c>
      <c r="E35" s="1" t="s">
        <v>162</v>
      </c>
      <c r="F35" s="23">
        <v>242</v>
      </c>
      <c r="G35" s="23"/>
      <c r="H35" s="26">
        <f>H36</f>
        <v>34</v>
      </c>
    </row>
    <row r="36" spans="1:8" ht="12.75" hidden="1">
      <c r="A36" s="17"/>
      <c r="B36" s="7" t="s">
        <v>200</v>
      </c>
      <c r="C36" s="23">
        <v>928</v>
      </c>
      <c r="D36" s="17" t="s">
        <v>79</v>
      </c>
      <c r="E36" s="1" t="s">
        <v>162</v>
      </c>
      <c r="F36" s="23">
        <v>242</v>
      </c>
      <c r="G36" s="23">
        <v>221</v>
      </c>
      <c r="H36" s="26">
        <f>200-166</f>
        <v>34</v>
      </c>
    </row>
    <row r="37" spans="1:8" ht="20.25" hidden="1">
      <c r="A37" s="17"/>
      <c r="B37" s="107" t="s">
        <v>188</v>
      </c>
      <c r="C37" s="23">
        <v>928</v>
      </c>
      <c r="D37" s="17" t="s">
        <v>79</v>
      </c>
      <c r="E37" s="62" t="s">
        <v>162</v>
      </c>
      <c r="F37" s="23">
        <v>244</v>
      </c>
      <c r="G37" s="23"/>
      <c r="H37" s="26">
        <f>H38+H39+H40+H41+H42</f>
        <v>494.4</v>
      </c>
    </row>
    <row r="38" spans="1:8" ht="12.75" hidden="1">
      <c r="A38" s="18"/>
      <c r="B38" s="6" t="s">
        <v>201</v>
      </c>
      <c r="C38" s="23">
        <v>928</v>
      </c>
      <c r="D38" s="18" t="s">
        <v>79</v>
      </c>
      <c r="E38" s="1" t="s">
        <v>162</v>
      </c>
      <c r="F38" s="24">
        <v>244</v>
      </c>
      <c r="G38" s="24">
        <v>223</v>
      </c>
      <c r="H38" s="28">
        <f>114+21.2</f>
        <v>135.2</v>
      </c>
    </row>
    <row r="39" spans="1:8" ht="12.75" hidden="1">
      <c r="A39" s="17"/>
      <c r="B39" s="5" t="s">
        <v>202</v>
      </c>
      <c r="C39" s="23">
        <v>928</v>
      </c>
      <c r="D39" s="18" t="s">
        <v>79</v>
      </c>
      <c r="E39" s="1" t="s">
        <v>162</v>
      </c>
      <c r="F39" s="24">
        <v>244</v>
      </c>
      <c r="G39" s="23">
        <v>225</v>
      </c>
      <c r="H39" s="26">
        <f>30+99.2</f>
        <v>129.2</v>
      </c>
    </row>
    <row r="40" spans="1:8" ht="12.75" hidden="1">
      <c r="A40" s="17"/>
      <c r="B40" s="5" t="s">
        <v>197</v>
      </c>
      <c r="C40" s="23">
        <v>928</v>
      </c>
      <c r="D40" s="17" t="s">
        <v>79</v>
      </c>
      <c r="E40" s="1" t="s">
        <v>162</v>
      </c>
      <c r="F40" s="23">
        <v>244</v>
      </c>
      <c r="G40" s="106">
        <v>226</v>
      </c>
      <c r="H40" s="26">
        <f>56+54</f>
        <v>110</v>
      </c>
    </row>
    <row r="41" spans="1:8" ht="12.75" hidden="1">
      <c r="A41" s="17"/>
      <c r="B41" s="5" t="s">
        <v>207</v>
      </c>
      <c r="C41" s="23">
        <v>928</v>
      </c>
      <c r="D41" s="17" t="s">
        <v>79</v>
      </c>
      <c r="E41" s="1" t="s">
        <v>162</v>
      </c>
      <c r="F41" s="23">
        <v>244</v>
      </c>
      <c r="G41" s="106">
        <v>310</v>
      </c>
      <c r="H41" s="26">
        <v>20</v>
      </c>
    </row>
    <row r="42" spans="1:8" ht="12.75" hidden="1">
      <c r="A42" s="18"/>
      <c r="B42" s="6" t="s">
        <v>206</v>
      </c>
      <c r="C42" s="24">
        <v>928</v>
      </c>
      <c r="D42" s="18" t="s">
        <v>79</v>
      </c>
      <c r="E42" s="63" t="s">
        <v>162</v>
      </c>
      <c r="F42" s="24">
        <v>244</v>
      </c>
      <c r="G42" s="49">
        <v>340</v>
      </c>
      <c r="H42" s="28">
        <v>100</v>
      </c>
    </row>
    <row r="43" spans="1:8" ht="13.5" thickBot="1">
      <c r="A43" s="40" t="s">
        <v>101</v>
      </c>
      <c r="B43" s="41" t="s">
        <v>13</v>
      </c>
      <c r="C43" s="42">
        <v>928</v>
      </c>
      <c r="D43" s="43" t="s">
        <v>79</v>
      </c>
      <c r="E43" s="43" t="s">
        <v>161</v>
      </c>
      <c r="F43" s="42"/>
      <c r="G43" s="42"/>
      <c r="H43" s="66">
        <f>H44</f>
        <v>74.5</v>
      </c>
    </row>
    <row r="44" spans="1:9" ht="13.5" thickBot="1">
      <c r="A44" s="16" t="s">
        <v>203</v>
      </c>
      <c r="B44" s="4" t="s">
        <v>106</v>
      </c>
      <c r="C44" s="22">
        <v>928</v>
      </c>
      <c r="D44" s="16" t="s">
        <v>79</v>
      </c>
      <c r="E44" s="61" t="s">
        <v>161</v>
      </c>
      <c r="F44" s="22">
        <v>800</v>
      </c>
      <c r="G44" s="22"/>
      <c r="H44" s="25">
        <f>'ассигнов 3'!H43</f>
        <v>74.5</v>
      </c>
      <c r="I44">
        <v>2</v>
      </c>
    </row>
    <row r="45" spans="1:8" ht="13.5" hidden="1" thickBot="1">
      <c r="A45" s="16"/>
      <c r="B45" s="7" t="s">
        <v>14</v>
      </c>
      <c r="C45" s="22">
        <v>928</v>
      </c>
      <c r="D45" s="16" t="s">
        <v>79</v>
      </c>
      <c r="E45" s="1" t="s">
        <v>161</v>
      </c>
      <c r="F45" s="22">
        <v>850</v>
      </c>
      <c r="G45" s="22"/>
      <c r="H45" s="25">
        <f>H46</f>
        <v>74.3</v>
      </c>
    </row>
    <row r="46" spans="1:8" ht="13.5" hidden="1" thickBot="1">
      <c r="A46" s="16"/>
      <c r="B46" s="152" t="s">
        <v>204</v>
      </c>
      <c r="C46" s="22">
        <v>928</v>
      </c>
      <c r="D46" s="16" t="s">
        <v>79</v>
      </c>
      <c r="E46" s="1" t="s">
        <v>161</v>
      </c>
      <c r="F46" s="22">
        <v>853</v>
      </c>
      <c r="G46" s="22"/>
      <c r="H46" s="25">
        <f>H47</f>
        <v>74.3</v>
      </c>
    </row>
    <row r="47" spans="1:8" ht="13.5" hidden="1" thickBot="1">
      <c r="A47" s="16"/>
      <c r="B47" s="112" t="s">
        <v>192</v>
      </c>
      <c r="C47" s="22">
        <v>928</v>
      </c>
      <c r="D47" s="16" t="s">
        <v>79</v>
      </c>
      <c r="E47" s="1" t="s">
        <v>161</v>
      </c>
      <c r="F47" s="22">
        <v>853</v>
      </c>
      <c r="G47" s="22">
        <v>290</v>
      </c>
      <c r="H47" s="25">
        <v>74.3</v>
      </c>
    </row>
    <row r="48" spans="1:8" ht="33" thickBot="1">
      <c r="A48" s="147"/>
      <c r="B48" s="153" t="s">
        <v>248</v>
      </c>
      <c r="C48" s="149"/>
      <c r="D48" s="150"/>
      <c r="E48" s="150"/>
      <c r="F48" s="149"/>
      <c r="G48" s="149"/>
      <c r="H48" s="151">
        <f>H49</f>
        <v>29738.79</v>
      </c>
    </row>
    <row r="49" spans="1:8" ht="13.5" thickBot="1">
      <c r="A49" s="79" t="s">
        <v>213</v>
      </c>
      <c r="B49" s="80" t="s">
        <v>1</v>
      </c>
      <c r="C49" s="81">
        <v>966</v>
      </c>
      <c r="D49" s="82" t="s">
        <v>78</v>
      </c>
      <c r="E49" s="82"/>
      <c r="F49" s="81"/>
      <c r="G49" s="81"/>
      <c r="H49" s="83">
        <f>H50+H95+H100</f>
        <v>29738.79</v>
      </c>
    </row>
    <row r="50" spans="1:8" ht="30.75" thickBot="1">
      <c r="A50" s="73" t="s">
        <v>15</v>
      </c>
      <c r="B50" s="74" t="s">
        <v>16</v>
      </c>
      <c r="C50" s="75">
        <v>966</v>
      </c>
      <c r="D50" s="76" t="s">
        <v>82</v>
      </c>
      <c r="E50" s="76"/>
      <c r="F50" s="75"/>
      <c r="G50" s="75"/>
      <c r="H50" s="77">
        <f>H51+H58+H76+H81</f>
        <v>25714.39</v>
      </c>
    </row>
    <row r="51" spans="1:8" ht="13.5" thickBot="1">
      <c r="A51" s="40" t="s">
        <v>17</v>
      </c>
      <c r="B51" s="41" t="s">
        <v>18</v>
      </c>
      <c r="C51" s="42">
        <v>966</v>
      </c>
      <c r="D51" s="43" t="s">
        <v>82</v>
      </c>
      <c r="E51" s="43" t="s">
        <v>163</v>
      </c>
      <c r="F51" s="42"/>
      <c r="G51" s="42"/>
      <c r="H51" s="66">
        <f>H52</f>
        <v>1226.46</v>
      </c>
    </row>
    <row r="52" spans="1:8" ht="41.25" thickBot="1">
      <c r="A52" s="16" t="s">
        <v>19</v>
      </c>
      <c r="B52" s="4" t="s">
        <v>102</v>
      </c>
      <c r="C52" s="29">
        <v>966</v>
      </c>
      <c r="D52" s="9" t="s">
        <v>82</v>
      </c>
      <c r="E52" s="9" t="s">
        <v>163</v>
      </c>
      <c r="F52" s="29">
        <v>100</v>
      </c>
      <c r="G52" s="29"/>
      <c r="H52" s="25">
        <f>'ассигнов 3'!H52</f>
        <v>1226.46</v>
      </c>
    </row>
    <row r="53" spans="1:8" ht="21" hidden="1" thickBot="1">
      <c r="A53" s="17"/>
      <c r="B53" s="20" t="s">
        <v>6</v>
      </c>
      <c r="C53" s="27">
        <v>966</v>
      </c>
      <c r="D53" s="1" t="s">
        <v>82</v>
      </c>
      <c r="E53" s="9" t="s">
        <v>163</v>
      </c>
      <c r="F53" s="27">
        <v>120</v>
      </c>
      <c r="G53" s="27"/>
      <c r="H53" s="26">
        <f>H54+H56</f>
        <v>1203.1</v>
      </c>
    </row>
    <row r="54" spans="1:8" ht="13.5" hidden="1" thickBot="1">
      <c r="A54" s="16"/>
      <c r="B54" s="20" t="s">
        <v>199</v>
      </c>
      <c r="C54" s="27">
        <v>966</v>
      </c>
      <c r="D54" s="1" t="s">
        <v>82</v>
      </c>
      <c r="E54" s="1" t="s">
        <v>163</v>
      </c>
      <c r="F54" s="22">
        <v>121</v>
      </c>
      <c r="G54" s="22"/>
      <c r="H54" s="25">
        <f>H55</f>
        <v>942.5</v>
      </c>
    </row>
    <row r="55" spans="1:8" ht="13.5" hidden="1" thickBot="1">
      <c r="A55" s="16"/>
      <c r="B55" s="20" t="s">
        <v>195</v>
      </c>
      <c r="C55" s="27">
        <v>966</v>
      </c>
      <c r="D55" s="1" t="s">
        <v>82</v>
      </c>
      <c r="E55" s="1" t="s">
        <v>163</v>
      </c>
      <c r="F55" s="22">
        <v>121</v>
      </c>
      <c r="G55" s="22">
        <v>211</v>
      </c>
      <c r="H55" s="25">
        <v>942.5</v>
      </c>
    </row>
    <row r="56" spans="1:8" ht="30.75" hidden="1" thickBot="1">
      <c r="A56" s="16"/>
      <c r="B56" s="20" t="s">
        <v>198</v>
      </c>
      <c r="C56" s="27">
        <v>966</v>
      </c>
      <c r="D56" s="1" t="s">
        <v>82</v>
      </c>
      <c r="E56" s="1" t="s">
        <v>163</v>
      </c>
      <c r="F56" s="22">
        <v>129</v>
      </c>
      <c r="G56" s="22"/>
      <c r="H56" s="25">
        <f>H57</f>
        <v>260.6</v>
      </c>
    </row>
    <row r="57" spans="1:8" ht="13.5" hidden="1" thickBot="1">
      <c r="A57" s="16"/>
      <c r="B57" s="20" t="s">
        <v>196</v>
      </c>
      <c r="C57" s="27">
        <v>966</v>
      </c>
      <c r="D57" s="1" t="s">
        <v>82</v>
      </c>
      <c r="E57" s="62" t="s">
        <v>163</v>
      </c>
      <c r="F57" s="22">
        <v>129</v>
      </c>
      <c r="G57" s="22">
        <v>213</v>
      </c>
      <c r="H57" s="25">
        <v>260.6</v>
      </c>
    </row>
    <row r="58" spans="1:8" ht="21" thickBot="1">
      <c r="A58" s="40" t="s">
        <v>20</v>
      </c>
      <c r="B58" s="41" t="s">
        <v>21</v>
      </c>
      <c r="C58" s="42">
        <v>966</v>
      </c>
      <c r="D58" s="43" t="s">
        <v>82</v>
      </c>
      <c r="E58" s="43" t="s">
        <v>164</v>
      </c>
      <c r="F58" s="42"/>
      <c r="G58" s="42"/>
      <c r="H58" s="66">
        <f>H59+H67+H68</f>
        <v>20353.73</v>
      </c>
    </row>
    <row r="59" spans="1:9" ht="40.5">
      <c r="A59" s="17" t="s">
        <v>22</v>
      </c>
      <c r="B59" s="101" t="s">
        <v>102</v>
      </c>
      <c r="C59" s="45">
        <v>966</v>
      </c>
      <c r="D59" s="46" t="s">
        <v>82</v>
      </c>
      <c r="E59" s="61" t="s">
        <v>164</v>
      </c>
      <c r="F59" s="45">
        <v>100</v>
      </c>
      <c r="G59" s="45"/>
      <c r="H59" s="55">
        <f>'ассигнов 3'!H59</f>
        <v>17407.73</v>
      </c>
      <c r="I59" t="s">
        <v>236</v>
      </c>
    </row>
    <row r="60" spans="1:8" ht="20.25" hidden="1">
      <c r="A60" s="17"/>
      <c r="B60" s="20" t="s">
        <v>6</v>
      </c>
      <c r="C60" s="27">
        <v>966</v>
      </c>
      <c r="D60" s="1" t="s">
        <v>82</v>
      </c>
      <c r="E60" s="1" t="s">
        <v>164</v>
      </c>
      <c r="F60" s="27">
        <v>120</v>
      </c>
      <c r="G60" s="27"/>
      <c r="H60" s="26">
        <f>H61+H63+H65</f>
        <v>21114</v>
      </c>
    </row>
    <row r="61" spans="1:8" ht="12.75" hidden="1">
      <c r="A61" s="16"/>
      <c r="B61" s="20" t="s">
        <v>199</v>
      </c>
      <c r="C61" s="27">
        <v>966</v>
      </c>
      <c r="D61" s="1" t="s">
        <v>82</v>
      </c>
      <c r="E61" s="1" t="s">
        <v>164</v>
      </c>
      <c r="F61" s="22">
        <v>121</v>
      </c>
      <c r="G61" s="22"/>
      <c r="H61" s="25">
        <f>H62</f>
        <v>16221.4</v>
      </c>
    </row>
    <row r="62" spans="1:8" ht="12.75" hidden="1">
      <c r="A62" s="16"/>
      <c r="B62" s="20" t="s">
        <v>195</v>
      </c>
      <c r="C62" s="27">
        <v>966</v>
      </c>
      <c r="D62" s="1" t="s">
        <v>82</v>
      </c>
      <c r="E62" s="1" t="s">
        <v>164</v>
      </c>
      <c r="F62" s="22">
        <v>121</v>
      </c>
      <c r="G62" s="22">
        <v>211</v>
      </c>
      <c r="H62" s="25">
        <v>16221.4</v>
      </c>
    </row>
    <row r="63" spans="1:8" ht="20.25" hidden="1">
      <c r="A63" s="16"/>
      <c r="B63" s="20" t="s">
        <v>235</v>
      </c>
      <c r="C63" s="27"/>
      <c r="D63" s="1" t="s">
        <v>82</v>
      </c>
      <c r="E63" s="1" t="s">
        <v>164</v>
      </c>
      <c r="F63" s="22">
        <v>122</v>
      </c>
      <c r="G63" s="22"/>
      <c r="H63" s="25">
        <f>H64</f>
        <v>0.1</v>
      </c>
    </row>
    <row r="64" spans="1:8" ht="12.75" hidden="1">
      <c r="A64" s="16"/>
      <c r="B64" s="20" t="s">
        <v>234</v>
      </c>
      <c r="C64" s="27"/>
      <c r="D64" s="1" t="s">
        <v>82</v>
      </c>
      <c r="E64" s="1" t="s">
        <v>164</v>
      </c>
      <c r="F64" s="22">
        <v>122</v>
      </c>
      <c r="G64" s="22">
        <v>212</v>
      </c>
      <c r="H64" s="25">
        <v>0.1</v>
      </c>
    </row>
    <row r="65" spans="1:8" ht="30" hidden="1">
      <c r="A65" s="16"/>
      <c r="B65" s="20" t="s">
        <v>198</v>
      </c>
      <c r="C65" s="27">
        <v>966</v>
      </c>
      <c r="D65" s="1" t="s">
        <v>82</v>
      </c>
      <c r="E65" s="1" t="s">
        <v>164</v>
      </c>
      <c r="F65" s="22">
        <v>129</v>
      </c>
      <c r="G65" s="22"/>
      <c r="H65" s="25">
        <f>H66</f>
        <v>4892.5</v>
      </c>
    </row>
    <row r="66" spans="1:8" ht="12.75" hidden="1">
      <c r="A66" s="16"/>
      <c r="B66" s="20" t="s">
        <v>196</v>
      </c>
      <c r="C66" s="27">
        <v>966</v>
      </c>
      <c r="D66" s="1" t="s">
        <v>82</v>
      </c>
      <c r="E66" s="1" t="s">
        <v>164</v>
      </c>
      <c r="F66" s="22">
        <v>129</v>
      </c>
      <c r="G66" s="22">
        <v>213</v>
      </c>
      <c r="H66" s="25">
        <v>4892.5</v>
      </c>
    </row>
    <row r="67" spans="1:9" ht="20.25">
      <c r="A67" s="17" t="s">
        <v>23</v>
      </c>
      <c r="B67" s="35" t="s">
        <v>24</v>
      </c>
      <c r="C67" s="27">
        <v>966</v>
      </c>
      <c r="D67" s="17" t="s">
        <v>82</v>
      </c>
      <c r="E67" s="1" t="s">
        <v>164</v>
      </c>
      <c r="F67" s="23">
        <v>200</v>
      </c>
      <c r="G67" s="23"/>
      <c r="H67" s="26">
        <f>'ассигнов 3'!H64</f>
        <v>2851.5</v>
      </c>
      <c r="I67">
        <v>2</v>
      </c>
    </row>
    <row r="68" spans="1:9" ht="21.75" customHeight="1" thickBot="1">
      <c r="A68" s="1" t="s">
        <v>212</v>
      </c>
      <c r="B68" s="7" t="s">
        <v>106</v>
      </c>
      <c r="C68" s="27">
        <v>966</v>
      </c>
      <c r="D68" s="1" t="s">
        <v>82</v>
      </c>
      <c r="E68" s="1" t="s">
        <v>164</v>
      </c>
      <c r="F68" s="106">
        <v>800</v>
      </c>
      <c r="G68" s="106"/>
      <c r="H68" s="26">
        <f>'ассигнов 3'!H79</f>
        <v>94.5</v>
      </c>
      <c r="I68">
        <v>2</v>
      </c>
    </row>
    <row r="69" spans="1:8" ht="13.5" hidden="1" thickBot="1">
      <c r="A69" s="9"/>
      <c r="B69" s="8" t="s">
        <v>95</v>
      </c>
      <c r="C69" s="27">
        <v>966</v>
      </c>
      <c r="D69" s="1" t="s">
        <v>82</v>
      </c>
      <c r="E69" s="1" t="s">
        <v>164</v>
      </c>
      <c r="F69" s="23">
        <v>830</v>
      </c>
      <c r="G69" s="23"/>
      <c r="H69" s="26">
        <f>H70</f>
        <v>100</v>
      </c>
    </row>
    <row r="70" spans="1:8" ht="61.5" hidden="1" thickBot="1">
      <c r="A70" s="9"/>
      <c r="B70" s="108" t="s">
        <v>194</v>
      </c>
      <c r="C70" s="29">
        <v>966</v>
      </c>
      <c r="D70" s="9" t="s">
        <v>82</v>
      </c>
      <c r="E70" s="1" t="s">
        <v>164</v>
      </c>
      <c r="F70" s="22">
        <v>831</v>
      </c>
      <c r="G70" s="22"/>
      <c r="H70" s="25">
        <f>H71</f>
        <v>100</v>
      </c>
    </row>
    <row r="71" spans="1:8" ht="13.5" hidden="1" thickBot="1">
      <c r="A71" s="9"/>
      <c r="B71" s="112" t="s">
        <v>192</v>
      </c>
      <c r="C71" s="29">
        <v>966</v>
      </c>
      <c r="D71" s="9" t="s">
        <v>82</v>
      </c>
      <c r="E71" s="1" t="s">
        <v>164</v>
      </c>
      <c r="F71" s="22">
        <v>831</v>
      </c>
      <c r="G71" s="22">
        <v>290</v>
      </c>
      <c r="H71" s="25">
        <v>100</v>
      </c>
    </row>
    <row r="72" spans="1:8" ht="13.5" hidden="1" thickBot="1">
      <c r="A72" s="9" t="s">
        <v>220</v>
      </c>
      <c r="B72" s="112" t="s">
        <v>14</v>
      </c>
      <c r="C72" s="27">
        <v>966</v>
      </c>
      <c r="D72" s="1" t="s">
        <v>82</v>
      </c>
      <c r="E72" s="9" t="s">
        <v>164</v>
      </c>
      <c r="F72" s="23">
        <v>850</v>
      </c>
      <c r="G72" s="23"/>
      <c r="H72" s="26">
        <f>H73+H74</f>
        <v>2.3</v>
      </c>
    </row>
    <row r="73" spans="1:9" ht="13.5" hidden="1" thickBot="1">
      <c r="A73" s="9"/>
      <c r="B73" s="154"/>
      <c r="C73" s="27">
        <v>966</v>
      </c>
      <c r="D73" s="1" t="s">
        <v>82</v>
      </c>
      <c r="E73" s="9" t="s">
        <v>164</v>
      </c>
      <c r="F73" s="23">
        <v>851</v>
      </c>
      <c r="G73" s="22"/>
      <c r="H73" s="25">
        <v>0.3</v>
      </c>
      <c r="I73">
        <v>2</v>
      </c>
    </row>
    <row r="74" spans="1:8" ht="13.5" hidden="1" thickBot="1">
      <c r="A74" s="9"/>
      <c r="B74" s="108" t="s">
        <v>204</v>
      </c>
      <c r="C74" s="29">
        <v>966</v>
      </c>
      <c r="D74" s="9" t="s">
        <v>82</v>
      </c>
      <c r="E74" s="1" t="s">
        <v>164</v>
      </c>
      <c r="F74" s="22">
        <v>853</v>
      </c>
      <c r="G74" s="22"/>
      <c r="H74" s="25">
        <f>H75</f>
        <v>2</v>
      </c>
    </row>
    <row r="75" spans="1:8" ht="12.75" hidden="1">
      <c r="A75" s="62"/>
      <c r="B75" s="203" t="s">
        <v>192</v>
      </c>
      <c r="C75" s="202">
        <v>966</v>
      </c>
      <c r="D75" s="62" t="s">
        <v>82</v>
      </c>
      <c r="E75" s="62" t="s">
        <v>164</v>
      </c>
      <c r="F75" s="45">
        <v>853</v>
      </c>
      <c r="G75" s="45">
        <v>290</v>
      </c>
      <c r="H75" s="55">
        <f>1+1</f>
        <v>2</v>
      </c>
    </row>
    <row r="76" spans="1:8" ht="42" thickBot="1">
      <c r="A76" s="40" t="s">
        <v>214</v>
      </c>
      <c r="B76" s="278" t="s">
        <v>477</v>
      </c>
      <c r="C76" s="42">
        <v>966</v>
      </c>
      <c r="D76" s="43" t="s">
        <v>82</v>
      </c>
      <c r="E76" s="43" t="s">
        <v>217</v>
      </c>
      <c r="F76" s="42"/>
      <c r="G76" s="42"/>
      <c r="H76" s="66">
        <f>H77</f>
        <v>6.5</v>
      </c>
    </row>
    <row r="77" spans="1:8" ht="21" thickBot="1">
      <c r="A77" s="62" t="s">
        <v>215</v>
      </c>
      <c r="B77" s="116" t="s">
        <v>24</v>
      </c>
      <c r="C77" s="45">
        <v>966</v>
      </c>
      <c r="D77" s="46" t="s">
        <v>82</v>
      </c>
      <c r="E77" s="62" t="s">
        <v>217</v>
      </c>
      <c r="F77" s="45">
        <v>200</v>
      </c>
      <c r="G77" s="45"/>
      <c r="H77" s="55">
        <f>'ассигнов 3'!H89</f>
        <v>6.5</v>
      </c>
    </row>
    <row r="78" spans="1:8" ht="21" hidden="1" thickBot="1">
      <c r="A78" s="1"/>
      <c r="B78" s="5" t="s">
        <v>105</v>
      </c>
      <c r="C78" s="106">
        <v>966</v>
      </c>
      <c r="D78" s="104" t="s">
        <v>82</v>
      </c>
      <c r="E78" s="1" t="s">
        <v>217</v>
      </c>
      <c r="F78" s="106">
        <v>240</v>
      </c>
      <c r="G78" s="106"/>
      <c r="H78" s="26">
        <f>H79</f>
        <v>6</v>
      </c>
    </row>
    <row r="79" spans="1:8" ht="21" hidden="1" thickBot="1">
      <c r="A79" s="9"/>
      <c r="B79" s="113" t="s">
        <v>188</v>
      </c>
      <c r="C79" s="114">
        <v>966</v>
      </c>
      <c r="D79" s="115" t="s">
        <v>82</v>
      </c>
      <c r="E79" s="9" t="s">
        <v>217</v>
      </c>
      <c r="F79" s="114">
        <v>244</v>
      </c>
      <c r="G79" s="114"/>
      <c r="H79" s="25">
        <f>H80</f>
        <v>6</v>
      </c>
    </row>
    <row r="80" spans="1:8" ht="13.5" hidden="1" thickBot="1">
      <c r="A80" s="56"/>
      <c r="B80" s="6" t="s">
        <v>206</v>
      </c>
      <c r="C80" s="57">
        <v>966</v>
      </c>
      <c r="D80" s="46" t="s">
        <v>82</v>
      </c>
      <c r="E80" s="62" t="s">
        <v>217</v>
      </c>
      <c r="F80" s="45">
        <v>244</v>
      </c>
      <c r="G80" s="45">
        <v>340</v>
      </c>
      <c r="H80" s="55">
        <v>6</v>
      </c>
    </row>
    <row r="81" spans="1:8" ht="48" customHeight="1" thickBot="1">
      <c r="A81" s="40" t="s">
        <v>93</v>
      </c>
      <c r="B81" s="41" t="s">
        <v>474</v>
      </c>
      <c r="C81" s="42"/>
      <c r="D81" s="43" t="s">
        <v>82</v>
      </c>
      <c r="E81" s="43" t="s">
        <v>218</v>
      </c>
      <c r="F81" s="42"/>
      <c r="G81" s="42"/>
      <c r="H81" s="66">
        <f>H82+H88</f>
        <v>4127.7</v>
      </c>
    </row>
    <row r="82" spans="1:9" ht="40.5">
      <c r="A82" s="9" t="s">
        <v>94</v>
      </c>
      <c r="B82" s="10" t="s">
        <v>102</v>
      </c>
      <c r="C82" s="29">
        <v>966</v>
      </c>
      <c r="D82" s="9" t="s">
        <v>82</v>
      </c>
      <c r="E82" s="9" t="s">
        <v>218</v>
      </c>
      <c r="F82" s="29">
        <v>100</v>
      </c>
      <c r="G82" s="29"/>
      <c r="H82" s="25">
        <f>'ассигнов 3'!H94</f>
        <v>3933</v>
      </c>
      <c r="I82" t="s">
        <v>236</v>
      </c>
    </row>
    <row r="83" spans="1:8" ht="20.25" hidden="1">
      <c r="A83" s="17"/>
      <c r="B83" s="20" t="s">
        <v>6</v>
      </c>
      <c r="C83" s="27">
        <v>966</v>
      </c>
      <c r="D83" s="9" t="s">
        <v>82</v>
      </c>
      <c r="E83" s="9" t="s">
        <v>218</v>
      </c>
      <c r="F83" s="27">
        <v>120</v>
      </c>
      <c r="G83" s="27"/>
      <c r="H83" s="26">
        <f>H84+H86</f>
        <v>3828.7</v>
      </c>
    </row>
    <row r="84" spans="1:8" ht="12.75" hidden="1">
      <c r="A84" s="16"/>
      <c r="B84" s="20" t="s">
        <v>199</v>
      </c>
      <c r="C84" s="27">
        <v>966</v>
      </c>
      <c r="D84" s="9" t="s">
        <v>82</v>
      </c>
      <c r="E84" s="9" t="s">
        <v>218</v>
      </c>
      <c r="F84" s="22">
        <v>121</v>
      </c>
      <c r="G84" s="22"/>
      <c r="H84" s="25">
        <f>H85</f>
        <v>2940.6</v>
      </c>
    </row>
    <row r="85" spans="1:8" ht="12.75" hidden="1">
      <c r="A85" s="16"/>
      <c r="B85" s="20" t="s">
        <v>195</v>
      </c>
      <c r="C85" s="27">
        <v>966</v>
      </c>
      <c r="D85" s="9" t="s">
        <v>82</v>
      </c>
      <c r="E85" s="9" t="s">
        <v>218</v>
      </c>
      <c r="F85" s="22">
        <v>121</v>
      </c>
      <c r="G85" s="22">
        <v>211</v>
      </c>
      <c r="H85" s="25">
        <v>2940.6</v>
      </c>
    </row>
    <row r="86" spans="1:8" ht="30" hidden="1">
      <c r="A86" s="16"/>
      <c r="B86" s="20" t="s">
        <v>198</v>
      </c>
      <c r="C86" s="27">
        <v>966</v>
      </c>
      <c r="D86" s="9" t="s">
        <v>82</v>
      </c>
      <c r="E86" s="9" t="s">
        <v>218</v>
      </c>
      <c r="F86" s="22">
        <v>129</v>
      </c>
      <c r="G86" s="22"/>
      <c r="H86" s="25">
        <f>H87</f>
        <v>888.1</v>
      </c>
    </row>
    <row r="87" spans="1:8" ht="12.75" hidden="1">
      <c r="A87" s="16"/>
      <c r="B87" s="20" t="s">
        <v>196</v>
      </c>
      <c r="C87" s="27">
        <v>966</v>
      </c>
      <c r="D87" s="9" t="s">
        <v>82</v>
      </c>
      <c r="E87" s="9" t="s">
        <v>218</v>
      </c>
      <c r="F87" s="22">
        <v>129</v>
      </c>
      <c r="G87" s="22">
        <v>213</v>
      </c>
      <c r="H87" s="25">
        <v>888.1</v>
      </c>
    </row>
    <row r="88" spans="1:9" ht="21" thickBot="1">
      <c r="A88" s="9" t="s">
        <v>216</v>
      </c>
      <c r="B88" s="107" t="s">
        <v>24</v>
      </c>
      <c r="C88" s="27">
        <v>966</v>
      </c>
      <c r="D88" s="1" t="s">
        <v>82</v>
      </c>
      <c r="E88" s="9" t="s">
        <v>218</v>
      </c>
      <c r="F88" s="27">
        <v>200</v>
      </c>
      <c r="G88" s="27"/>
      <c r="H88" s="26">
        <f>'ассигнов 3'!H102</f>
        <v>194.70000000000002</v>
      </c>
      <c r="I88" t="s">
        <v>236</v>
      </c>
    </row>
    <row r="89" spans="1:8" ht="21" hidden="1" thickBot="1">
      <c r="A89" s="9"/>
      <c r="B89" s="5" t="s">
        <v>105</v>
      </c>
      <c r="C89" s="27">
        <v>966</v>
      </c>
      <c r="D89" s="1" t="s">
        <v>82</v>
      </c>
      <c r="E89" s="9" t="s">
        <v>218</v>
      </c>
      <c r="F89" s="27">
        <v>240</v>
      </c>
      <c r="G89" s="27"/>
      <c r="H89" s="26">
        <f>H90+H92</f>
        <v>277.5</v>
      </c>
    </row>
    <row r="90" spans="1:8" ht="21" hidden="1" thickBot="1">
      <c r="A90" s="9"/>
      <c r="B90" s="7" t="s">
        <v>191</v>
      </c>
      <c r="C90" s="27">
        <v>966</v>
      </c>
      <c r="D90" s="1" t="s">
        <v>82</v>
      </c>
      <c r="E90" s="9" t="s">
        <v>218</v>
      </c>
      <c r="F90" s="27">
        <v>242</v>
      </c>
      <c r="G90" s="27"/>
      <c r="H90" s="26">
        <f>SUM(H91:H91)</f>
        <v>90</v>
      </c>
    </row>
    <row r="91" spans="1:8" ht="13.5" hidden="1" thickBot="1">
      <c r="A91" s="17"/>
      <c r="B91" s="7" t="s">
        <v>200</v>
      </c>
      <c r="C91" s="27">
        <v>966</v>
      </c>
      <c r="D91" s="1" t="s">
        <v>82</v>
      </c>
      <c r="E91" s="9" t="s">
        <v>218</v>
      </c>
      <c r="F91" s="27">
        <v>242</v>
      </c>
      <c r="G91" s="27">
        <v>221</v>
      </c>
      <c r="H91" s="26">
        <f>87+3</f>
        <v>90</v>
      </c>
    </row>
    <row r="92" spans="1:8" ht="21" hidden="1" thickBot="1">
      <c r="A92" s="17"/>
      <c r="B92" s="107" t="s">
        <v>188</v>
      </c>
      <c r="C92" s="27">
        <v>966</v>
      </c>
      <c r="D92" s="1" t="s">
        <v>82</v>
      </c>
      <c r="E92" s="9" t="s">
        <v>218</v>
      </c>
      <c r="F92" s="27">
        <v>244</v>
      </c>
      <c r="G92" s="27"/>
      <c r="H92" s="26">
        <f>SUM(H93:H94)</f>
        <v>187.5</v>
      </c>
    </row>
    <row r="93" spans="1:8" ht="13.5" hidden="1" thickBot="1">
      <c r="A93" s="17"/>
      <c r="B93" s="5" t="s">
        <v>200</v>
      </c>
      <c r="C93" s="27">
        <v>966</v>
      </c>
      <c r="D93" s="1" t="s">
        <v>82</v>
      </c>
      <c r="E93" s="9" t="s">
        <v>218</v>
      </c>
      <c r="F93" s="22">
        <v>244</v>
      </c>
      <c r="G93" s="22">
        <v>221</v>
      </c>
      <c r="H93" s="25">
        <v>96.9</v>
      </c>
    </row>
    <row r="94" spans="1:8" ht="13.5" hidden="1" thickBot="1">
      <c r="A94" s="17"/>
      <c r="B94" s="6" t="s">
        <v>206</v>
      </c>
      <c r="C94" s="27">
        <v>966</v>
      </c>
      <c r="D94" s="1" t="s">
        <v>82</v>
      </c>
      <c r="E94" s="9" t="s">
        <v>218</v>
      </c>
      <c r="F94" s="22">
        <v>244</v>
      </c>
      <c r="G94" s="23">
        <v>340</v>
      </c>
      <c r="H94" s="26">
        <v>90.6</v>
      </c>
    </row>
    <row r="95" spans="1:8" ht="13.5" thickBot="1">
      <c r="A95" s="73" t="s">
        <v>25</v>
      </c>
      <c r="B95" s="74" t="s">
        <v>26</v>
      </c>
      <c r="C95" s="75">
        <v>966</v>
      </c>
      <c r="D95" s="76" t="s">
        <v>83</v>
      </c>
      <c r="E95" s="76"/>
      <c r="F95" s="75"/>
      <c r="G95" s="75"/>
      <c r="H95" s="77">
        <f>H96</f>
        <v>50</v>
      </c>
    </row>
    <row r="96" spans="1:8" ht="13.5" thickBot="1">
      <c r="A96" s="40" t="s">
        <v>92</v>
      </c>
      <c r="B96" s="78" t="s">
        <v>27</v>
      </c>
      <c r="C96" s="42">
        <v>966</v>
      </c>
      <c r="D96" s="43" t="s">
        <v>83</v>
      </c>
      <c r="E96" s="43" t="s">
        <v>165</v>
      </c>
      <c r="F96" s="42"/>
      <c r="G96" s="42"/>
      <c r="H96" s="66">
        <f>H97</f>
        <v>50</v>
      </c>
    </row>
    <row r="97" spans="1:8" ht="13.5" thickBot="1">
      <c r="A97" s="16" t="s">
        <v>28</v>
      </c>
      <c r="B97" s="34" t="s">
        <v>106</v>
      </c>
      <c r="C97" s="22">
        <v>966</v>
      </c>
      <c r="D97" s="16" t="s">
        <v>83</v>
      </c>
      <c r="E97" s="61" t="s">
        <v>165</v>
      </c>
      <c r="F97" s="22">
        <v>800</v>
      </c>
      <c r="G97" s="22"/>
      <c r="H97" s="25">
        <f>'ассигнов 3'!H111</f>
        <v>50</v>
      </c>
    </row>
    <row r="98" spans="1:8" ht="13.5" hidden="1" thickBot="1">
      <c r="A98" s="17"/>
      <c r="B98" s="5" t="s">
        <v>29</v>
      </c>
      <c r="C98" s="23">
        <v>966</v>
      </c>
      <c r="D98" s="17" t="s">
        <v>83</v>
      </c>
      <c r="E98" s="1" t="s">
        <v>165</v>
      </c>
      <c r="F98" s="23">
        <v>870</v>
      </c>
      <c r="G98" s="23"/>
      <c r="H98" s="26">
        <f>H99</f>
        <v>290</v>
      </c>
    </row>
    <row r="99" spans="1:8" ht="13.5" hidden="1" thickBot="1">
      <c r="A99" s="109"/>
      <c r="B99" s="112" t="s">
        <v>192</v>
      </c>
      <c r="C99" s="27">
        <v>966</v>
      </c>
      <c r="D99" s="17" t="s">
        <v>83</v>
      </c>
      <c r="E99" s="102" t="s">
        <v>165</v>
      </c>
      <c r="F99" s="23">
        <v>870</v>
      </c>
      <c r="G99" s="45">
        <v>290</v>
      </c>
      <c r="H99" s="110">
        <f>100+190</f>
        <v>290</v>
      </c>
    </row>
    <row r="100" spans="1:8" ht="13.5" thickBot="1">
      <c r="A100" s="73" t="s">
        <v>30</v>
      </c>
      <c r="B100" s="74" t="s">
        <v>13</v>
      </c>
      <c r="C100" s="75">
        <v>966</v>
      </c>
      <c r="D100" s="76" t="s">
        <v>81</v>
      </c>
      <c r="E100" s="76"/>
      <c r="F100" s="75"/>
      <c r="G100" s="75"/>
      <c r="H100" s="77">
        <f>H101+H106+H111+H116+H122+H127+H132+H140+H145</f>
        <v>3974.3999999999996</v>
      </c>
    </row>
    <row r="101" spans="1:8" ht="30.75" hidden="1" thickBot="1">
      <c r="A101" s="40" t="s">
        <v>31</v>
      </c>
      <c r="B101" s="41" t="s">
        <v>112</v>
      </c>
      <c r="C101" s="42">
        <v>966</v>
      </c>
      <c r="D101" s="43" t="s">
        <v>81</v>
      </c>
      <c r="E101" s="43" t="s">
        <v>428</v>
      </c>
      <c r="F101" s="42"/>
      <c r="G101" s="42"/>
      <c r="H101" s="66">
        <f>H102</f>
        <v>0</v>
      </c>
    </row>
    <row r="102" spans="1:8" ht="21" hidden="1" thickBot="1">
      <c r="A102" s="16" t="s">
        <v>32</v>
      </c>
      <c r="B102" s="33" t="s">
        <v>24</v>
      </c>
      <c r="C102" s="22">
        <v>966</v>
      </c>
      <c r="D102" s="16" t="s">
        <v>81</v>
      </c>
      <c r="E102" s="61" t="s">
        <v>428</v>
      </c>
      <c r="F102" s="22">
        <v>200</v>
      </c>
      <c r="G102" s="22"/>
      <c r="H102" s="25">
        <v>0</v>
      </c>
    </row>
    <row r="103" spans="1:8" ht="21" hidden="1" thickBot="1">
      <c r="A103" s="16"/>
      <c r="B103" s="5" t="s">
        <v>105</v>
      </c>
      <c r="C103" s="22">
        <v>966</v>
      </c>
      <c r="D103" s="16" t="s">
        <v>81</v>
      </c>
      <c r="E103" s="1" t="s">
        <v>166</v>
      </c>
      <c r="F103" s="22">
        <v>240</v>
      </c>
      <c r="G103" s="22"/>
      <c r="H103" s="25">
        <f>H104</f>
        <v>100</v>
      </c>
    </row>
    <row r="104" spans="1:8" ht="21" hidden="1" thickBot="1">
      <c r="A104" s="16"/>
      <c r="B104" s="35" t="s">
        <v>188</v>
      </c>
      <c r="C104" s="22">
        <v>966</v>
      </c>
      <c r="D104" s="16" t="s">
        <v>81</v>
      </c>
      <c r="E104" s="1" t="s">
        <v>166</v>
      </c>
      <c r="F104" s="22">
        <v>244</v>
      </c>
      <c r="G104" s="22"/>
      <c r="H104" s="25">
        <f>H105</f>
        <v>100</v>
      </c>
    </row>
    <row r="105" spans="1:8" ht="13.5" hidden="1" thickBot="1">
      <c r="A105" s="46"/>
      <c r="B105" s="6" t="s">
        <v>197</v>
      </c>
      <c r="C105" s="45">
        <v>966</v>
      </c>
      <c r="D105" s="46" t="s">
        <v>81</v>
      </c>
      <c r="E105" s="62" t="s">
        <v>166</v>
      </c>
      <c r="F105" s="45">
        <v>244</v>
      </c>
      <c r="G105" s="45">
        <v>226</v>
      </c>
      <c r="H105" s="55">
        <v>100</v>
      </c>
    </row>
    <row r="106" spans="1:8" ht="51" thickBot="1">
      <c r="A106" s="40" t="s">
        <v>31</v>
      </c>
      <c r="B106" s="41" t="s">
        <v>117</v>
      </c>
      <c r="C106" s="42">
        <v>966</v>
      </c>
      <c r="D106" s="43" t="s">
        <v>81</v>
      </c>
      <c r="E106" s="43" t="s">
        <v>415</v>
      </c>
      <c r="F106" s="42"/>
      <c r="G106" s="42"/>
      <c r="H106" s="66">
        <f>H107</f>
        <v>10</v>
      </c>
    </row>
    <row r="107" spans="1:8" ht="21" thickBot="1">
      <c r="A107" s="16" t="s">
        <v>32</v>
      </c>
      <c r="B107" s="47" t="s">
        <v>24</v>
      </c>
      <c r="C107" s="29">
        <v>966</v>
      </c>
      <c r="D107" s="9" t="s">
        <v>81</v>
      </c>
      <c r="E107" s="62" t="s">
        <v>415</v>
      </c>
      <c r="F107" s="29">
        <v>200</v>
      </c>
      <c r="G107" s="29"/>
      <c r="H107" s="25">
        <f>'ассигнов 3'!H120</f>
        <v>10</v>
      </c>
    </row>
    <row r="108" spans="1:8" ht="21" hidden="1" thickBot="1">
      <c r="A108" s="16"/>
      <c r="B108" s="5" t="s">
        <v>105</v>
      </c>
      <c r="C108" s="29">
        <v>966</v>
      </c>
      <c r="D108" s="9" t="s">
        <v>81</v>
      </c>
      <c r="E108" s="1" t="s">
        <v>167</v>
      </c>
      <c r="F108" s="29">
        <v>240</v>
      </c>
      <c r="G108" s="29"/>
      <c r="H108" s="25">
        <f>H109</f>
        <v>6</v>
      </c>
    </row>
    <row r="109" spans="1:8" ht="21" hidden="1" thickBot="1">
      <c r="A109" s="16"/>
      <c r="B109" s="35" t="s">
        <v>188</v>
      </c>
      <c r="C109" s="29">
        <v>966</v>
      </c>
      <c r="D109" s="9" t="s">
        <v>81</v>
      </c>
      <c r="E109" s="1" t="s">
        <v>167</v>
      </c>
      <c r="F109" s="29">
        <v>244</v>
      </c>
      <c r="G109" s="29"/>
      <c r="H109" s="25">
        <f>H110</f>
        <v>6</v>
      </c>
    </row>
    <row r="110" spans="1:8" ht="13.5" hidden="1" thickBot="1">
      <c r="A110" s="16"/>
      <c r="B110" s="5" t="s">
        <v>197</v>
      </c>
      <c r="C110" s="29">
        <v>966</v>
      </c>
      <c r="D110" s="9" t="s">
        <v>81</v>
      </c>
      <c r="E110" s="102" t="s">
        <v>167</v>
      </c>
      <c r="F110" s="29">
        <v>244</v>
      </c>
      <c r="G110" s="29">
        <v>226</v>
      </c>
      <c r="H110" s="25">
        <v>6</v>
      </c>
    </row>
    <row r="111" spans="1:8" ht="30.75" thickBot="1">
      <c r="A111" s="40" t="s">
        <v>33</v>
      </c>
      <c r="B111" s="41" t="s">
        <v>116</v>
      </c>
      <c r="C111" s="42">
        <v>966</v>
      </c>
      <c r="D111" s="43" t="s">
        <v>81</v>
      </c>
      <c r="E111" s="43" t="s">
        <v>416</v>
      </c>
      <c r="F111" s="42"/>
      <c r="G111" s="42"/>
      <c r="H111" s="66">
        <f>H112</f>
        <v>30</v>
      </c>
    </row>
    <row r="112" spans="1:8" ht="21" thickBot="1">
      <c r="A112" s="16" t="s">
        <v>34</v>
      </c>
      <c r="B112" s="33" t="s">
        <v>24</v>
      </c>
      <c r="C112" s="22">
        <v>966</v>
      </c>
      <c r="D112" s="16" t="s">
        <v>81</v>
      </c>
      <c r="E112" s="9" t="s">
        <v>416</v>
      </c>
      <c r="F112" s="22">
        <v>200</v>
      </c>
      <c r="G112" s="22"/>
      <c r="H112" s="25">
        <f>'ассигнов 3'!H125</f>
        <v>30</v>
      </c>
    </row>
    <row r="113" spans="1:8" ht="21" hidden="1" thickBot="1">
      <c r="A113" s="16"/>
      <c r="B113" s="5" t="s">
        <v>105</v>
      </c>
      <c r="C113" s="22">
        <v>966</v>
      </c>
      <c r="D113" s="16" t="s">
        <v>81</v>
      </c>
      <c r="E113" s="9" t="s">
        <v>168</v>
      </c>
      <c r="F113" s="22">
        <v>240</v>
      </c>
      <c r="G113" s="22"/>
      <c r="H113" s="25">
        <f>H114</f>
        <v>518.5</v>
      </c>
    </row>
    <row r="114" spans="1:8" ht="21" hidden="1" thickBot="1">
      <c r="A114" s="16"/>
      <c r="B114" s="5" t="s">
        <v>188</v>
      </c>
      <c r="C114" s="29">
        <v>966</v>
      </c>
      <c r="D114" s="9" t="s">
        <v>81</v>
      </c>
      <c r="E114" s="9" t="s">
        <v>168</v>
      </c>
      <c r="F114" s="29">
        <v>244</v>
      </c>
      <c r="G114" s="29"/>
      <c r="H114" s="25">
        <f>H115</f>
        <v>518.5</v>
      </c>
    </row>
    <row r="115" spans="1:8" ht="2.25" customHeight="1" hidden="1" thickBot="1">
      <c r="A115" s="16"/>
      <c r="B115" s="5" t="s">
        <v>192</v>
      </c>
      <c r="C115" s="22">
        <v>966</v>
      </c>
      <c r="D115" s="16" t="s">
        <v>81</v>
      </c>
      <c r="E115" s="9" t="s">
        <v>168</v>
      </c>
      <c r="F115" s="22">
        <v>244</v>
      </c>
      <c r="G115" s="22">
        <v>290</v>
      </c>
      <c r="H115" s="25">
        <f>140+378.5</f>
        <v>518.5</v>
      </c>
    </row>
    <row r="116" spans="1:8" ht="21" hidden="1" thickBot="1">
      <c r="A116" s="40" t="s">
        <v>37</v>
      </c>
      <c r="B116" s="41" t="s">
        <v>111</v>
      </c>
      <c r="C116" s="42">
        <v>966</v>
      </c>
      <c r="D116" s="43" t="s">
        <v>81</v>
      </c>
      <c r="E116" s="43" t="s">
        <v>184</v>
      </c>
      <c r="F116" s="42"/>
      <c r="G116" s="42"/>
      <c r="H116" s="66">
        <f>H117</f>
        <v>0</v>
      </c>
    </row>
    <row r="117" spans="1:8" ht="21" hidden="1" thickBot="1">
      <c r="A117" s="16" t="s">
        <v>38</v>
      </c>
      <c r="B117" s="33" t="s">
        <v>24</v>
      </c>
      <c r="C117" s="22">
        <v>966</v>
      </c>
      <c r="D117" s="16" t="s">
        <v>81</v>
      </c>
      <c r="E117" s="9" t="s">
        <v>184</v>
      </c>
      <c r="F117" s="22">
        <v>200</v>
      </c>
      <c r="G117" s="22"/>
      <c r="H117" s="25">
        <v>0</v>
      </c>
    </row>
    <row r="118" spans="1:8" ht="21" hidden="1" thickBot="1">
      <c r="A118" s="16"/>
      <c r="B118" s="5" t="s">
        <v>105</v>
      </c>
      <c r="C118" s="22">
        <v>966</v>
      </c>
      <c r="D118" s="16" t="s">
        <v>81</v>
      </c>
      <c r="E118" s="9" t="s">
        <v>184</v>
      </c>
      <c r="F118" s="22">
        <v>240</v>
      </c>
      <c r="G118" s="22"/>
      <c r="H118" s="25">
        <f>H119</f>
        <v>1270</v>
      </c>
    </row>
    <row r="119" spans="1:8" ht="21" hidden="1" thickBot="1">
      <c r="A119" s="16"/>
      <c r="B119" s="5" t="s">
        <v>188</v>
      </c>
      <c r="C119" s="22">
        <v>966</v>
      </c>
      <c r="D119" s="16" t="s">
        <v>81</v>
      </c>
      <c r="E119" s="9" t="s">
        <v>184</v>
      </c>
      <c r="F119" s="22">
        <v>244</v>
      </c>
      <c r="G119" s="22"/>
      <c r="H119" s="25">
        <f>SUM(H120:H121)</f>
        <v>1270</v>
      </c>
    </row>
    <row r="120" spans="1:8" ht="13.5" hidden="1" thickBot="1">
      <c r="A120" s="16"/>
      <c r="B120" s="5" t="s">
        <v>197</v>
      </c>
      <c r="C120" s="22"/>
      <c r="D120" s="16" t="s">
        <v>81</v>
      </c>
      <c r="E120" s="9" t="s">
        <v>184</v>
      </c>
      <c r="F120" s="22">
        <v>244</v>
      </c>
      <c r="G120" s="22">
        <v>226</v>
      </c>
      <c r="H120" s="25">
        <v>270</v>
      </c>
    </row>
    <row r="121" spans="1:8" ht="13.5" hidden="1" thickBot="1">
      <c r="A121" s="16"/>
      <c r="B121" s="5" t="s">
        <v>207</v>
      </c>
      <c r="C121" s="22">
        <v>967</v>
      </c>
      <c r="D121" s="16" t="s">
        <v>81</v>
      </c>
      <c r="E121" s="9" t="s">
        <v>184</v>
      </c>
      <c r="F121" s="22">
        <v>244</v>
      </c>
      <c r="G121" s="22">
        <v>310</v>
      </c>
      <c r="H121" s="25">
        <v>1000</v>
      </c>
    </row>
    <row r="122" spans="1:8" ht="51" thickBot="1">
      <c r="A122" s="40" t="s">
        <v>35</v>
      </c>
      <c r="B122" s="41" t="s">
        <v>115</v>
      </c>
      <c r="C122" s="42">
        <v>966</v>
      </c>
      <c r="D122" s="43" t="s">
        <v>81</v>
      </c>
      <c r="E122" s="43" t="s">
        <v>417</v>
      </c>
      <c r="F122" s="42"/>
      <c r="G122" s="42"/>
      <c r="H122" s="66">
        <f>H123</f>
        <v>10</v>
      </c>
    </row>
    <row r="123" spans="1:8" ht="21" thickBot="1">
      <c r="A123" s="16" t="s">
        <v>36</v>
      </c>
      <c r="B123" s="33" t="s">
        <v>24</v>
      </c>
      <c r="C123" s="22">
        <v>966</v>
      </c>
      <c r="D123" s="16" t="s">
        <v>81</v>
      </c>
      <c r="E123" s="9" t="s">
        <v>417</v>
      </c>
      <c r="F123" s="22">
        <v>200</v>
      </c>
      <c r="G123" s="22"/>
      <c r="H123" s="25">
        <f>'ассигнов 3'!H136</f>
        <v>10</v>
      </c>
    </row>
    <row r="124" spans="1:8" ht="21" hidden="1" thickBot="1">
      <c r="A124" s="16"/>
      <c r="B124" s="5" t="s">
        <v>105</v>
      </c>
      <c r="C124" s="22">
        <v>966</v>
      </c>
      <c r="D124" s="16" t="s">
        <v>81</v>
      </c>
      <c r="E124" s="9" t="s">
        <v>169</v>
      </c>
      <c r="F124" s="22">
        <v>240</v>
      </c>
      <c r="G124" s="22"/>
      <c r="H124" s="26">
        <f>H125</f>
        <v>5.5</v>
      </c>
    </row>
    <row r="125" spans="1:8" ht="21" hidden="1" thickBot="1">
      <c r="A125" s="16"/>
      <c r="B125" s="35" t="s">
        <v>188</v>
      </c>
      <c r="C125" s="22">
        <v>966</v>
      </c>
      <c r="D125" s="16" t="s">
        <v>81</v>
      </c>
      <c r="E125" s="9" t="s">
        <v>169</v>
      </c>
      <c r="F125" s="22">
        <v>244</v>
      </c>
      <c r="G125" s="22"/>
      <c r="H125" s="26">
        <f>H126</f>
        <v>5.5</v>
      </c>
    </row>
    <row r="126" spans="1:8" ht="13.5" hidden="1" thickBot="1">
      <c r="A126" s="16"/>
      <c r="B126" s="5" t="s">
        <v>197</v>
      </c>
      <c r="C126" s="22">
        <v>966</v>
      </c>
      <c r="D126" s="16" t="s">
        <v>81</v>
      </c>
      <c r="E126" s="9" t="s">
        <v>169</v>
      </c>
      <c r="F126" s="22">
        <v>244</v>
      </c>
      <c r="G126" s="22">
        <v>226</v>
      </c>
      <c r="H126" s="25">
        <v>5.5</v>
      </c>
    </row>
    <row r="127" spans="1:8" ht="41.25" thickBot="1">
      <c r="A127" s="40" t="s">
        <v>37</v>
      </c>
      <c r="B127" s="41" t="s">
        <v>429</v>
      </c>
      <c r="C127" s="42">
        <v>966</v>
      </c>
      <c r="D127" s="43" t="s">
        <v>81</v>
      </c>
      <c r="E127" s="43" t="s">
        <v>418</v>
      </c>
      <c r="F127" s="42"/>
      <c r="G127" s="42"/>
      <c r="H127" s="66">
        <f>H128</f>
        <v>10</v>
      </c>
    </row>
    <row r="128" spans="1:8" ht="21" thickBot="1">
      <c r="A128" s="16" t="s">
        <v>430</v>
      </c>
      <c r="B128" s="33" t="s">
        <v>24</v>
      </c>
      <c r="C128" s="22">
        <v>966</v>
      </c>
      <c r="D128" s="16" t="s">
        <v>81</v>
      </c>
      <c r="E128" s="9" t="s">
        <v>418</v>
      </c>
      <c r="F128" s="22">
        <v>200</v>
      </c>
      <c r="G128" s="22"/>
      <c r="H128" s="25">
        <f>'ассигнов 3'!H141</f>
        <v>10</v>
      </c>
    </row>
    <row r="129" spans="1:8" ht="21" hidden="1" thickBot="1">
      <c r="A129" s="16"/>
      <c r="B129" s="5" t="s">
        <v>105</v>
      </c>
      <c r="C129" s="22">
        <v>966</v>
      </c>
      <c r="D129" s="16" t="s">
        <v>81</v>
      </c>
      <c r="E129" s="9" t="s">
        <v>219</v>
      </c>
      <c r="F129" s="22">
        <v>240</v>
      </c>
      <c r="G129" s="22"/>
      <c r="H129" s="26">
        <f>H130</f>
        <v>5.5</v>
      </c>
    </row>
    <row r="130" spans="1:8" ht="21" hidden="1" thickBot="1">
      <c r="A130" s="16"/>
      <c r="B130" s="35" t="s">
        <v>188</v>
      </c>
      <c r="C130" s="22">
        <v>966</v>
      </c>
      <c r="D130" s="16" t="s">
        <v>81</v>
      </c>
      <c r="E130" s="9" t="s">
        <v>219</v>
      </c>
      <c r="F130" s="22">
        <v>244</v>
      </c>
      <c r="G130" s="22"/>
      <c r="H130" s="26">
        <f>H131</f>
        <v>5.5</v>
      </c>
    </row>
    <row r="131" spans="1:8" ht="13.5" hidden="1" thickBot="1">
      <c r="A131" s="16"/>
      <c r="B131" s="5" t="s">
        <v>197</v>
      </c>
      <c r="C131" s="22">
        <v>966</v>
      </c>
      <c r="D131" s="16" t="s">
        <v>81</v>
      </c>
      <c r="E131" s="9" t="s">
        <v>219</v>
      </c>
      <c r="F131" s="22">
        <v>244</v>
      </c>
      <c r="G131" s="22">
        <v>226</v>
      </c>
      <c r="H131" s="25">
        <v>5.5</v>
      </c>
    </row>
    <row r="132" spans="1:8" ht="60.75">
      <c r="A132" s="68" t="s">
        <v>39</v>
      </c>
      <c r="B132" s="69" t="s">
        <v>114</v>
      </c>
      <c r="C132" s="70">
        <v>966</v>
      </c>
      <c r="D132" s="71" t="s">
        <v>81</v>
      </c>
      <c r="E132" s="71" t="s">
        <v>419</v>
      </c>
      <c r="F132" s="70"/>
      <c r="G132" s="70"/>
      <c r="H132" s="72">
        <f>H133</f>
        <v>25</v>
      </c>
    </row>
    <row r="133" spans="1:8" ht="21" thickBot="1">
      <c r="A133" s="17" t="s">
        <v>431</v>
      </c>
      <c r="B133" s="107" t="s">
        <v>24</v>
      </c>
      <c r="C133" s="27">
        <v>966</v>
      </c>
      <c r="D133" s="1" t="s">
        <v>81</v>
      </c>
      <c r="E133" s="1" t="s">
        <v>419</v>
      </c>
      <c r="F133" s="27">
        <v>200</v>
      </c>
      <c r="G133" s="27"/>
      <c r="H133" s="26">
        <f>'ассигнов 3'!H146</f>
        <v>25</v>
      </c>
    </row>
    <row r="134" spans="1:8" ht="21" hidden="1" thickBot="1">
      <c r="A134" s="17"/>
      <c r="B134" s="5" t="s">
        <v>105</v>
      </c>
      <c r="C134" s="23">
        <v>966</v>
      </c>
      <c r="D134" s="17" t="s">
        <v>81</v>
      </c>
      <c r="E134" s="1" t="s">
        <v>170</v>
      </c>
      <c r="F134" s="23">
        <v>240</v>
      </c>
      <c r="G134" s="23"/>
      <c r="H134" s="26">
        <f>H135</f>
        <v>5.5</v>
      </c>
    </row>
    <row r="135" spans="1:8" ht="21" hidden="1" thickBot="1">
      <c r="A135" s="17"/>
      <c r="B135" s="35" t="s">
        <v>188</v>
      </c>
      <c r="C135" s="23">
        <v>966</v>
      </c>
      <c r="D135" s="17" t="s">
        <v>81</v>
      </c>
      <c r="E135" s="1" t="s">
        <v>170</v>
      </c>
      <c r="F135" s="23">
        <v>244</v>
      </c>
      <c r="G135" s="23"/>
      <c r="H135" s="26">
        <f>H136</f>
        <v>5.5</v>
      </c>
    </row>
    <row r="136" spans="1:8" ht="13.5" hidden="1" thickBot="1">
      <c r="A136" s="16"/>
      <c r="B136" s="5" t="s">
        <v>197</v>
      </c>
      <c r="C136" s="22">
        <v>966</v>
      </c>
      <c r="D136" s="16" t="s">
        <v>81</v>
      </c>
      <c r="E136" s="9" t="s">
        <v>170</v>
      </c>
      <c r="F136" s="22">
        <v>244</v>
      </c>
      <c r="G136" s="22">
        <v>226</v>
      </c>
      <c r="H136" s="25">
        <v>5.5</v>
      </c>
    </row>
    <row r="137" spans="1:8" ht="21" hidden="1" thickBot="1">
      <c r="A137" s="16"/>
      <c r="B137" s="5" t="s">
        <v>105</v>
      </c>
      <c r="C137" s="22">
        <v>966</v>
      </c>
      <c r="D137" s="16" t="s">
        <v>81</v>
      </c>
      <c r="E137" s="9" t="s">
        <v>171</v>
      </c>
      <c r="F137" s="22">
        <v>240</v>
      </c>
      <c r="G137" s="22"/>
      <c r="H137" s="25">
        <f>H138</f>
        <v>220</v>
      </c>
    </row>
    <row r="138" spans="1:8" ht="21" hidden="1" thickBot="1">
      <c r="A138" s="16"/>
      <c r="B138" s="35" t="s">
        <v>188</v>
      </c>
      <c r="C138" s="22">
        <v>966</v>
      </c>
      <c r="D138" s="16" t="s">
        <v>81</v>
      </c>
      <c r="E138" s="9" t="s">
        <v>171</v>
      </c>
      <c r="F138" s="22">
        <v>244</v>
      </c>
      <c r="G138" s="22"/>
      <c r="H138" s="25">
        <f>H139</f>
        <v>220</v>
      </c>
    </row>
    <row r="139" spans="1:8" ht="13.5" hidden="1" thickBot="1">
      <c r="A139" s="16"/>
      <c r="B139" s="5" t="s">
        <v>197</v>
      </c>
      <c r="C139" s="22">
        <v>966</v>
      </c>
      <c r="D139" s="16" t="s">
        <v>81</v>
      </c>
      <c r="E139" s="9" t="s">
        <v>171</v>
      </c>
      <c r="F139" s="22">
        <v>244</v>
      </c>
      <c r="G139" s="22">
        <v>226</v>
      </c>
      <c r="H139" s="25">
        <v>220</v>
      </c>
    </row>
    <row r="140" spans="1:8" ht="30.75" thickBot="1">
      <c r="A140" s="40" t="s">
        <v>40</v>
      </c>
      <c r="B140" s="41" t="s">
        <v>157</v>
      </c>
      <c r="C140" s="42">
        <v>966</v>
      </c>
      <c r="D140" s="43" t="s">
        <v>81</v>
      </c>
      <c r="E140" s="43" t="s">
        <v>420</v>
      </c>
      <c r="F140" s="42"/>
      <c r="G140" s="42"/>
      <c r="H140" s="66">
        <f>H141</f>
        <v>25</v>
      </c>
    </row>
    <row r="141" spans="1:8" ht="21" thickBot="1">
      <c r="A141" s="46" t="s">
        <v>432</v>
      </c>
      <c r="B141" s="44" t="s">
        <v>24</v>
      </c>
      <c r="C141" s="45">
        <v>966</v>
      </c>
      <c r="D141" s="46" t="s">
        <v>81</v>
      </c>
      <c r="E141" s="62" t="s">
        <v>420</v>
      </c>
      <c r="F141" s="45">
        <v>200</v>
      </c>
      <c r="G141" s="45"/>
      <c r="H141" s="55">
        <f>'ассигнов 3'!H156</f>
        <v>25</v>
      </c>
    </row>
    <row r="142" spans="1:8" ht="20.25" hidden="1">
      <c r="A142" s="104"/>
      <c r="B142" s="5" t="s">
        <v>105</v>
      </c>
      <c r="C142" s="106">
        <v>966</v>
      </c>
      <c r="D142" s="104" t="s">
        <v>81</v>
      </c>
      <c r="E142" s="1" t="s">
        <v>172</v>
      </c>
      <c r="F142" s="106">
        <v>240</v>
      </c>
      <c r="G142" s="106"/>
      <c r="H142" s="26">
        <f>H143</f>
        <v>25</v>
      </c>
    </row>
    <row r="143" spans="1:8" ht="20.25" hidden="1">
      <c r="A143" s="104"/>
      <c r="B143" s="35" t="s">
        <v>188</v>
      </c>
      <c r="C143" s="106">
        <v>966</v>
      </c>
      <c r="D143" s="104" t="s">
        <v>81</v>
      </c>
      <c r="E143" s="1" t="s">
        <v>172</v>
      </c>
      <c r="F143" s="106">
        <v>244</v>
      </c>
      <c r="G143" s="106"/>
      <c r="H143" s="26">
        <f>H144</f>
        <v>25</v>
      </c>
    </row>
    <row r="144" spans="1:8" ht="12.75" hidden="1">
      <c r="A144" s="46"/>
      <c r="B144" s="6" t="s">
        <v>197</v>
      </c>
      <c r="C144" s="45">
        <v>966</v>
      </c>
      <c r="D144" s="46" t="s">
        <v>81</v>
      </c>
      <c r="E144" s="62" t="s">
        <v>172</v>
      </c>
      <c r="F144" s="45">
        <v>244</v>
      </c>
      <c r="G144" s="45">
        <v>226</v>
      </c>
      <c r="H144" s="55">
        <v>25</v>
      </c>
    </row>
    <row r="145" spans="1:8" ht="26.25" customHeight="1" thickBot="1">
      <c r="A145" s="40" t="s">
        <v>434</v>
      </c>
      <c r="B145" s="41" t="s">
        <v>244</v>
      </c>
      <c r="C145" s="42">
        <v>966</v>
      </c>
      <c r="D145" s="43" t="s">
        <v>81</v>
      </c>
      <c r="E145" s="43" t="s">
        <v>239</v>
      </c>
      <c r="F145" s="42"/>
      <c r="G145" s="42"/>
      <c r="H145" s="66">
        <f>H146+H147</f>
        <v>3864.3999999999996</v>
      </c>
    </row>
    <row r="146" spans="1:8" ht="40.5">
      <c r="A146" s="16" t="s">
        <v>42</v>
      </c>
      <c r="B146" s="4" t="s">
        <v>102</v>
      </c>
      <c r="C146" s="22">
        <v>966</v>
      </c>
      <c r="D146" s="16" t="s">
        <v>81</v>
      </c>
      <c r="E146" s="9" t="s">
        <v>239</v>
      </c>
      <c r="F146" s="22">
        <v>100</v>
      </c>
      <c r="G146" s="22"/>
      <c r="H146" s="25">
        <f>'ассигнов 3'!H160</f>
        <v>3587.2</v>
      </c>
    </row>
    <row r="147" spans="1:12" s="111" customFormat="1" ht="21" thickBot="1">
      <c r="A147" s="46" t="s">
        <v>433</v>
      </c>
      <c r="B147" s="44" t="s">
        <v>24</v>
      </c>
      <c r="C147" s="45">
        <v>966</v>
      </c>
      <c r="D147" s="46" t="s">
        <v>81</v>
      </c>
      <c r="E147" s="62" t="s">
        <v>239</v>
      </c>
      <c r="F147" s="45">
        <v>200</v>
      </c>
      <c r="G147" s="45"/>
      <c r="H147" s="55">
        <f>'ассигнов 3'!H165</f>
        <v>277.20000000000005</v>
      </c>
      <c r="I147" s="133"/>
      <c r="J147"/>
      <c r="K147"/>
      <c r="L147"/>
    </row>
    <row r="148" spans="1:8" ht="21" thickBot="1">
      <c r="A148" s="79" t="s">
        <v>43</v>
      </c>
      <c r="B148" s="80" t="s">
        <v>44</v>
      </c>
      <c r="C148" s="81">
        <v>966</v>
      </c>
      <c r="D148" s="82" t="s">
        <v>84</v>
      </c>
      <c r="E148" s="82"/>
      <c r="F148" s="81"/>
      <c r="G148" s="81"/>
      <c r="H148" s="83">
        <f>H149</f>
        <v>50</v>
      </c>
    </row>
    <row r="149" spans="1:8" ht="21" thickBot="1">
      <c r="A149" s="73" t="s">
        <v>45</v>
      </c>
      <c r="B149" s="74" t="s">
        <v>46</v>
      </c>
      <c r="C149" s="75">
        <v>966</v>
      </c>
      <c r="D149" s="76" t="s">
        <v>85</v>
      </c>
      <c r="E149" s="76"/>
      <c r="F149" s="75"/>
      <c r="G149" s="75"/>
      <c r="H149" s="77">
        <f>H150</f>
        <v>50</v>
      </c>
    </row>
    <row r="150" spans="1:8" ht="61.5" thickBot="1">
      <c r="A150" s="40" t="s">
        <v>153</v>
      </c>
      <c r="B150" s="41" t="s">
        <v>154</v>
      </c>
      <c r="C150" s="42">
        <v>966</v>
      </c>
      <c r="D150" s="43" t="s">
        <v>85</v>
      </c>
      <c r="E150" s="43" t="s">
        <v>173</v>
      </c>
      <c r="F150" s="42"/>
      <c r="G150" s="42"/>
      <c r="H150" s="66">
        <f>H151</f>
        <v>50</v>
      </c>
    </row>
    <row r="151" spans="1:8" ht="21" thickBot="1">
      <c r="A151" s="16" t="s">
        <v>155</v>
      </c>
      <c r="B151" s="33" t="s">
        <v>24</v>
      </c>
      <c r="C151" s="22">
        <v>966</v>
      </c>
      <c r="D151" s="16" t="s">
        <v>85</v>
      </c>
      <c r="E151" s="9" t="s">
        <v>173</v>
      </c>
      <c r="F151" s="22">
        <v>200</v>
      </c>
      <c r="G151" s="22"/>
      <c r="H151" s="25">
        <f>'ассигнов 3'!H173</f>
        <v>50</v>
      </c>
    </row>
    <row r="152" spans="1:8" ht="21" hidden="1" thickBot="1">
      <c r="A152" s="16"/>
      <c r="B152" s="5" t="s">
        <v>105</v>
      </c>
      <c r="C152" s="22">
        <v>966</v>
      </c>
      <c r="D152" s="16" t="s">
        <v>85</v>
      </c>
      <c r="E152" s="9" t="s">
        <v>173</v>
      </c>
      <c r="F152" s="22">
        <v>240</v>
      </c>
      <c r="G152" s="22"/>
      <c r="H152" s="25">
        <f>H153</f>
        <v>80</v>
      </c>
    </row>
    <row r="153" spans="1:8" ht="21" hidden="1" thickBot="1">
      <c r="A153" s="16"/>
      <c r="B153" s="35" t="s">
        <v>188</v>
      </c>
      <c r="C153" s="22">
        <v>966</v>
      </c>
      <c r="D153" s="16" t="s">
        <v>85</v>
      </c>
      <c r="E153" s="9" t="s">
        <v>173</v>
      </c>
      <c r="F153" s="22">
        <v>244</v>
      </c>
      <c r="G153" s="22"/>
      <c r="H153" s="25">
        <f>H154</f>
        <v>80</v>
      </c>
    </row>
    <row r="154" spans="1:8" ht="13.5" hidden="1" thickBot="1">
      <c r="A154" s="16"/>
      <c r="B154" s="5" t="s">
        <v>197</v>
      </c>
      <c r="C154" s="22">
        <v>966</v>
      </c>
      <c r="D154" s="16" t="s">
        <v>85</v>
      </c>
      <c r="E154" s="9" t="s">
        <v>173</v>
      </c>
      <c r="F154" s="22">
        <v>244</v>
      </c>
      <c r="G154" s="22">
        <v>226</v>
      </c>
      <c r="H154" s="25">
        <v>80</v>
      </c>
    </row>
    <row r="155" spans="1:8" ht="21" hidden="1" thickBot="1">
      <c r="A155" s="16"/>
      <c r="B155" s="5" t="s">
        <v>105</v>
      </c>
      <c r="C155" s="22">
        <v>966</v>
      </c>
      <c r="D155" s="16" t="s">
        <v>85</v>
      </c>
      <c r="E155" s="9" t="s">
        <v>174</v>
      </c>
      <c r="F155" s="22">
        <v>240</v>
      </c>
      <c r="G155" s="22"/>
      <c r="H155" s="25">
        <f>H156</f>
        <v>1227.5</v>
      </c>
    </row>
    <row r="156" spans="1:8" ht="21" hidden="1" thickBot="1">
      <c r="A156" s="16"/>
      <c r="B156" s="35" t="s">
        <v>188</v>
      </c>
      <c r="C156" s="22">
        <v>966</v>
      </c>
      <c r="D156" s="16" t="s">
        <v>85</v>
      </c>
      <c r="E156" s="9" t="s">
        <v>174</v>
      </c>
      <c r="F156" s="22">
        <v>244</v>
      </c>
      <c r="G156" s="22"/>
      <c r="H156" s="25">
        <f>SUM(H157:H158)</f>
        <v>1227.5</v>
      </c>
    </row>
    <row r="157" spans="1:8" ht="13.5" hidden="1" thickBot="1">
      <c r="A157" s="17"/>
      <c r="B157" s="5" t="s">
        <v>232</v>
      </c>
      <c r="C157" s="23">
        <v>966</v>
      </c>
      <c r="D157" s="17" t="s">
        <v>85</v>
      </c>
      <c r="E157" s="1" t="s">
        <v>174</v>
      </c>
      <c r="F157" s="23">
        <v>244</v>
      </c>
      <c r="G157" s="23">
        <v>224</v>
      </c>
      <c r="H157" s="26">
        <v>900</v>
      </c>
    </row>
    <row r="158" spans="1:8" ht="13.5" hidden="1" thickBot="1">
      <c r="A158" s="17"/>
      <c r="B158" s="5" t="s">
        <v>197</v>
      </c>
      <c r="C158" s="23">
        <v>966</v>
      </c>
      <c r="D158" s="17" t="s">
        <v>85</v>
      </c>
      <c r="E158" s="1" t="s">
        <v>174</v>
      </c>
      <c r="F158" s="23">
        <v>244</v>
      </c>
      <c r="G158" s="23">
        <v>226</v>
      </c>
      <c r="H158" s="26">
        <v>327.5</v>
      </c>
    </row>
    <row r="159" spans="1:8" ht="13.5" thickBot="1">
      <c r="A159" s="79" t="s">
        <v>125</v>
      </c>
      <c r="B159" s="80" t="s">
        <v>47</v>
      </c>
      <c r="C159" s="81">
        <v>966</v>
      </c>
      <c r="D159" s="82" t="s">
        <v>86</v>
      </c>
      <c r="E159" s="82"/>
      <c r="F159" s="81"/>
      <c r="G159" s="81"/>
      <c r="H159" s="83">
        <f>H160</f>
        <v>57309.2</v>
      </c>
    </row>
    <row r="160" spans="1:8" ht="13.5" thickBot="1">
      <c r="A160" s="73" t="s">
        <v>127</v>
      </c>
      <c r="B160" s="74" t="s">
        <v>48</v>
      </c>
      <c r="C160" s="75">
        <v>966</v>
      </c>
      <c r="D160" s="76" t="s">
        <v>87</v>
      </c>
      <c r="E160" s="76"/>
      <c r="F160" s="75"/>
      <c r="G160" s="75"/>
      <c r="H160" s="77">
        <f>H168+H173+H178+H161+H166+H189+H197+H194</f>
        <v>57309.2</v>
      </c>
    </row>
    <row r="161" spans="1:8" ht="21" thickBot="1">
      <c r="A161" s="40" t="s">
        <v>128</v>
      </c>
      <c r="B161" s="41" t="s">
        <v>229</v>
      </c>
      <c r="C161" s="42">
        <v>966</v>
      </c>
      <c r="D161" s="43" t="s">
        <v>87</v>
      </c>
      <c r="E161" s="43" t="s">
        <v>221</v>
      </c>
      <c r="F161" s="42"/>
      <c r="G161" s="42"/>
      <c r="H161" s="66">
        <f>H162</f>
        <v>15000</v>
      </c>
    </row>
    <row r="162" spans="1:8" ht="21" thickBot="1">
      <c r="A162" s="9" t="s">
        <v>129</v>
      </c>
      <c r="B162" s="54" t="s">
        <v>24</v>
      </c>
      <c r="C162" s="29">
        <v>966</v>
      </c>
      <c r="D162" s="9" t="s">
        <v>87</v>
      </c>
      <c r="E162" s="9" t="s">
        <v>221</v>
      </c>
      <c r="F162" s="29">
        <v>200</v>
      </c>
      <c r="G162" s="29"/>
      <c r="H162" s="25">
        <f>'ассигнов 3'!H181</f>
        <v>15000</v>
      </c>
    </row>
    <row r="163" spans="1:8" ht="21" hidden="1" thickBot="1">
      <c r="A163" s="9"/>
      <c r="B163" s="5" t="s">
        <v>105</v>
      </c>
      <c r="C163" s="29">
        <v>966</v>
      </c>
      <c r="D163" s="9" t="s">
        <v>87</v>
      </c>
      <c r="E163" s="9" t="s">
        <v>221</v>
      </c>
      <c r="F163" s="29">
        <v>240</v>
      </c>
      <c r="G163" s="29"/>
      <c r="H163" s="25">
        <f>H164</f>
        <v>10000</v>
      </c>
    </row>
    <row r="164" spans="1:8" ht="21" hidden="1" thickBot="1">
      <c r="A164" s="9"/>
      <c r="B164" s="35" t="s">
        <v>188</v>
      </c>
      <c r="C164" s="29">
        <v>966</v>
      </c>
      <c r="D164" s="9" t="s">
        <v>87</v>
      </c>
      <c r="E164" s="9" t="s">
        <v>221</v>
      </c>
      <c r="F164" s="29">
        <v>244</v>
      </c>
      <c r="G164" s="29"/>
      <c r="H164" s="25">
        <f>H165</f>
        <v>10000</v>
      </c>
    </row>
    <row r="165" spans="1:8" ht="13.5" hidden="1" thickBot="1">
      <c r="A165" s="9"/>
      <c r="B165" s="5" t="s">
        <v>197</v>
      </c>
      <c r="C165" s="29">
        <v>966</v>
      </c>
      <c r="D165" s="9" t="s">
        <v>87</v>
      </c>
      <c r="E165" s="9" t="s">
        <v>221</v>
      </c>
      <c r="F165" s="29">
        <v>244</v>
      </c>
      <c r="G165" s="29">
        <v>226</v>
      </c>
      <c r="H165" s="25">
        <f>10125.3-125.3</f>
        <v>10000</v>
      </c>
    </row>
    <row r="166" spans="1:8" ht="30.75" thickBot="1">
      <c r="A166" s="40" t="s">
        <v>130</v>
      </c>
      <c r="B166" s="41" t="s">
        <v>185</v>
      </c>
      <c r="C166" s="42">
        <v>966</v>
      </c>
      <c r="D166" s="43" t="s">
        <v>87</v>
      </c>
      <c r="E166" s="43" t="s">
        <v>222</v>
      </c>
      <c r="F166" s="42"/>
      <c r="G166" s="42"/>
      <c r="H166" s="66">
        <f>H167</f>
        <v>1685.1999999999998</v>
      </c>
    </row>
    <row r="167" spans="1:8" ht="21" thickBot="1">
      <c r="A167" s="9" t="s">
        <v>131</v>
      </c>
      <c r="B167" s="33" t="s">
        <v>24</v>
      </c>
      <c r="C167" s="29">
        <v>966</v>
      </c>
      <c r="D167" s="9" t="s">
        <v>87</v>
      </c>
      <c r="E167" s="9" t="s">
        <v>222</v>
      </c>
      <c r="F167" s="29">
        <v>200</v>
      </c>
      <c r="G167" s="29"/>
      <c r="H167" s="25">
        <f>'ассигнов 3'!H186</f>
        <v>1685.1999999999998</v>
      </c>
    </row>
    <row r="168" spans="1:10" ht="41.25" thickBot="1">
      <c r="A168" s="40" t="s">
        <v>132</v>
      </c>
      <c r="B168" s="41" t="s">
        <v>121</v>
      </c>
      <c r="C168" s="42">
        <v>966</v>
      </c>
      <c r="D168" s="43" t="s">
        <v>87</v>
      </c>
      <c r="E168" s="43" t="s">
        <v>421</v>
      </c>
      <c r="F168" s="42"/>
      <c r="G168" s="42"/>
      <c r="H168" s="66">
        <f>H169</f>
        <v>8364.4</v>
      </c>
      <c r="J168" s="252"/>
    </row>
    <row r="169" spans="1:10" ht="21" thickBot="1">
      <c r="A169" s="16" t="s">
        <v>133</v>
      </c>
      <c r="B169" s="50" t="s">
        <v>24</v>
      </c>
      <c r="C169" s="51">
        <v>966</v>
      </c>
      <c r="D169" s="52" t="s">
        <v>87</v>
      </c>
      <c r="E169" s="58" t="s">
        <v>421</v>
      </c>
      <c r="F169" s="51">
        <v>200</v>
      </c>
      <c r="G169" s="51"/>
      <c r="H169" s="53">
        <f>'ассигнов 3'!H189</f>
        <v>8364.4</v>
      </c>
      <c r="I169" t="s">
        <v>236</v>
      </c>
      <c r="J169" s="252"/>
    </row>
    <row r="170" spans="1:10" ht="21.75" customHeight="1" hidden="1" thickBot="1">
      <c r="A170" s="16"/>
      <c r="B170" s="5" t="s">
        <v>105</v>
      </c>
      <c r="C170" s="51">
        <v>966</v>
      </c>
      <c r="D170" s="52" t="s">
        <v>87</v>
      </c>
      <c r="E170" s="58" t="s">
        <v>175</v>
      </c>
      <c r="F170" s="51">
        <v>240</v>
      </c>
      <c r="G170" s="51"/>
      <c r="H170" s="53">
        <f>H171</f>
        <v>9167.8</v>
      </c>
      <c r="J170" s="252"/>
    </row>
    <row r="171" spans="1:10" ht="20.25" hidden="1">
      <c r="A171" s="16"/>
      <c r="B171" s="35" t="s">
        <v>188</v>
      </c>
      <c r="C171" s="51">
        <v>966</v>
      </c>
      <c r="D171" s="52" t="s">
        <v>87</v>
      </c>
      <c r="E171" s="58" t="s">
        <v>175</v>
      </c>
      <c r="F171" s="51">
        <v>244</v>
      </c>
      <c r="G171" s="51"/>
      <c r="H171" s="53">
        <f>H172</f>
        <v>9167.8</v>
      </c>
      <c r="J171" s="252"/>
    </row>
    <row r="172" spans="1:10" ht="13.5" hidden="1" thickBot="1">
      <c r="A172" s="16"/>
      <c r="B172" s="5" t="s">
        <v>197</v>
      </c>
      <c r="C172" s="22">
        <v>966</v>
      </c>
      <c r="D172" s="16" t="s">
        <v>87</v>
      </c>
      <c r="E172" s="9" t="s">
        <v>175</v>
      </c>
      <c r="F172" s="22">
        <v>244</v>
      </c>
      <c r="G172" s="22">
        <v>226</v>
      </c>
      <c r="H172" s="25">
        <f>9793.9-626.1</f>
        <v>9167.8</v>
      </c>
      <c r="J172" s="252"/>
    </row>
    <row r="173" spans="1:10" ht="30.75" thickBot="1">
      <c r="A173" s="40" t="s">
        <v>134</v>
      </c>
      <c r="B173" s="41" t="s">
        <v>122</v>
      </c>
      <c r="C173" s="42">
        <v>966</v>
      </c>
      <c r="D173" s="43" t="s">
        <v>87</v>
      </c>
      <c r="E173" s="43" t="s">
        <v>422</v>
      </c>
      <c r="F173" s="42"/>
      <c r="G173" s="42"/>
      <c r="H173" s="66">
        <f>H174</f>
        <v>3265.4</v>
      </c>
      <c r="J173" s="252"/>
    </row>
    <row r="174" spans="1:10" ht="21" thickBot="1">
      <c r="A174" s="16" t="s">
        <v>135</v>
      </c>
      <c r="B174" s="33" t="s">
        <v>24</v>
      </c>
      <c r="C174" s="22">
        <v>966</v>
      </c>
      <c r="D174" s="16" t="s">
        <v>87</v>
      </c>
      <c r="E174" s="9" t="s">
        <v>422</v>
      </c>
      <c r="F174" s="22">
        <v>200</v>
      </c>
      <c r="G174" s="22"/>
      <c r="H174" s="25">
        <f>'ассигнов 3'!H193</f>
        <v>3265.4</v>
      </c>
      <c r="I174" t="s">
        <v>236</v>
      </c>
      <c r="J174" s="252"/>
    </row>
    <row r="175" spans="1:10" ht="20.25" hidden="1">
      <c r="A175" s="16"/>
      <c r="B175" s="5" t="s">
        <v>105</v>
      </c>
      <c r="C175" s="22">
        <v>966</v>
      </c>
      <c r="D175" s="16" t="s">
        <v>87</v>
      </c>
      <c r="E175" s="9" t="s">
        <v>176</v>
      </c>
      <c r="F175" s="22">
        <v>240</v>
      </c>
      <c r="G175" s="22"/>
      <c r="H175" s="25">
        <f>H176</f>
        <v>5851.400000000001</v>
      </c>
      <c r="J175" s="252"/>
    </row>
    <row r="176" spans="1:10" ht="20.25" hidden="1">
      <c r="A176" s="16"/>
      <c r="B176" s="35" t="s">
        <v>188</v>
      </c>
      <c r="C176" s="22">
        <v>966</v>
      </c>
      <c r="D176" s="16" t="s">
        <v>87</v>
      </c>
      <c r="E176" s="9" t="s">
        <v>176</v>
      </c>
      <c r="F176" s="22">
        <v>244</v>
      </c>
      <c r="G176" s="22"/>
      <c r="H176" s="25">
        <f>H177</f>
        <v>5851.400000000001</v>
      </c>
      <c r="J176" s="252"/>
    </row>
    <row r="177" spans="1:10" ht="13.5" hidden="1" thickBot="1">
      <c r="A177" s="16"/>
      <c r="B177" s="5" t="s">
        <v>197</v>
      </c>
      <c r="C177" s="22">
        <v>966</v>
      </c>
      <c r="D177" s="16" t="s">
        <v>87</v>
      </c>
      <c r="E177" s="9" t="s">
        <v>176</v>
      </c>
      <c r="F177" s="22">
        <v>244</v>
      </c>
      <c r="G177" s="22">
        <v>226</v>
      </c>
      <c r="H177" s="25">
        <f>7466.8-980-635.4</f>
        <v>5851.400000000001</v>
      </c>
      <c r="J177" s="252"/>
    </row>
    <row r="178" spans="1:10" ht="30.75" thickBot="1">
      <c r="A178" s="40" t="s">
        <v>136</v>
      </c>
      <c r="B178" s="41" t="s">
        <v>123</v>
      </c>
      <c r="C178" s="42">
        <v>966</v>
      </c>
      <c r="D178" s="43" t="s">
        <v>87</v>
      </c>
      <c r="E178" s="43" t="s">
        <v>423</v>
      </c>
      <c r="F178" s="42"/>
      <c r="G178" s="42"/>
      <c r="H178" s="279">
        <f>H179</f>
        <v>14417.4</v>
      </c>
      <c r="J178" s="252"/>
    </row>
    <row r="179" spans="1:9" ht="21" thickBot="1">
      <c r="A179" s="16" t="s">
        <v>137</v>
      </c>
      <c r="B179" s="54" t="s">
        <v>24</v>
      </c>
      <c r="C179" s="22">
        <v>966</v>
      </c>
      <c r="D179" s="16" t="s">
        <v>87</v>
      </c>
      <c r="E179" s="9" t="s">
        <v>423</v>
      </c>
      <c r="F179" s="22">
        <v>200</v>
      </c>
      <c r="G179" s="22"/>
      <c r="H179" s="25">
        <f>'ассигнов 3'!H197</f>
        <v>14417.4</v>
      </c>
      <c r="I179" t="s">
        <v>236</v>
      </c>
    </row>
    <row r="180" spans="1:8" ht="20.25" hidden="1">
      <c r="A180" s="16"/>
      <c r="B180" s="5" t="s">
        <v>105</v>
      </c>
      <c r="C180" s="22">
        <v>966</v>
      </c>
      <c r="D180" s="16" t="s">
        <v>87</v>
      </c>
      <c r="E180" s="9" t="s">
        <v>177</v>
      </c>
      <c r="F180" s="22">
        <v>240</v>
      </c>
      <c r="G180" s="22"/>
      <c r="H180" s="25">
        <f>H181</f>
        <v>15884.6</v>
      </c>
    </row>
    <row r="181" spans="1:8" ht="20.25" hidden="1">
      <c r="A181" s="16"/>
      <c r="B181" s="35" t="s">
        <v>188</v>
      </c>
      <c r="C181" s="22">
        <v>966</v>
      </c>
      <c r="D181" s="16" t="s">
        <v>87</v>
      </c>
      <c r="E181" s="9" t="s">
        <v>177</v>
      </c>
      <c r="F181" s="22">
        <v>244</v>
      </c>
      <c r="G181" s="22"/>
      <c r="H181" s="25">
        <f>H182</f>
        <v>15884.6</v>
      </c>
    </row>
    <row r="182" spans="1:8" ht="12.75" hidden="1">
      <c r="A182" s="16"/>
      <c r="B182" s="5" t="s">
        <v>197</v>
      </c>
      <c r="C182" s="22">
        <v>966</v>
      </c>
      <c r="D182" s="16" t="s">
        <v>87</v>
      </c>
      <c r="E182" s="9" t="s">
        <v>177</v>
      </c>
      <c r="F182" s="22">
        <v>244</v>
      </c>
      <c r="G182" s="22">
        <v>226</v>
      </c>
      <c r="H182" s="25">
        <f>22603.4-4561.2-2157.6</f>
        <v>15884.6</v>
      </c>
    </row>
    <row r="183" spans="1:8" ht="20.25" hidden="1">
      <c r="A183" s="9"/>
      <c r="B183" s="5" t="s">
        <v>105</v>
      </c>
      <c r="C183" s="29">
        <v>966</v>
      </c>
      <c r="D183" s="9" t="s">
        <v>87</v>
      </c>
      <c r="E183" s="9" t="s">
        <v>222</v>
      </c>
      <c r="F183" s="29">
        <v>240</v>
      </c>
      <c r="G183" s="29"/>
      <c r="H183" s="25">
        <f>H184</f>
        <v>6139.200000000001</v>
      </c>
    </row>
    <row r="184" spans="1:8" ht="20.25" hidden="1">
      <c r="A184" s="9"/>
      <c r="B184" s="35" t="s">
        <v>188</v>
      </c>
      <c r="C184" s="29">
        <v>966</v>
      </c>
      <c r="D184" s="9" t="s">
        <v>87</v>
      </c>
      <c r="E184" s="9" t="s">
        <v>222</v>
      </c>
      <c r="F184" s="29">
        <v>244</v>
      </c>
      <c r="G184" s="29"/>
      <c r="H184" s="25">
        <f>H185</f>
        <v>6139.200000000001</v>
      </c>
    </row>
    <row r="185" spans="1:8" ht="12.75" hidden="1">
      <c r="A185" s="9"/>
      <c r="B185" s="5" t="s">
        <v>197</v>
      </c>
      <c r="C185" s="29">
        <v>966</v>
      </c>
      <c r="D185" s="9" t="s">
        <v>87</v>
      </c>
      <c r="E185" s="9" t="s">
        <v>222</v>
      </c>
      <c r="F185" s="29">
        <v>244</v>
      </c>
      <c r="G185" s="29">
        <v>226</v>
      </c>
      <c r="H185" s="25">
        <f>1125.1+5014.1</f>
        <v>6139.200000000001</v>
      </c>
    </row>
    <row r="186" spans="1:8" ht="20.25" hidden="1">
      <c r="A186" s="1"/>
      <c r="B186" s="5" t="s">
        <v>105</v>
      </c>
      <c r="C186" s="23">
        <v>966</v>
      </c>
      <c r="D186" s="17" t="s">
        <v>87</v>
      </c>
      <c r="E186" s="1" t="s">
        <v>178</v>
      </c>
      <c r="F186" s="23">
        <v>240</v>
      </c>
      <c r="G186" s="23"/>
      <c r="H186" s="26">
        <f>H187</f>
        <v>2080.3</v>
      </c>
    </row>
    <row r="187" spans="1:8" ht="20.25" hidden="1">
      <c r="A187" s="1"/>
      <c r="B187" s="35" t="s">
        <v>188</v>
      </c>
      <c r="C187" s="23">
        <v>966</v>
      </c>
      <c r="D187" s="17" t="s">
        <v>87</v>
      </c>
      <c r="E187" s="1" t="s">
        <v>178</v>
      </c>
      <c r="F187" s="23">
        <v>244</v>
      </c>
      <c r="G187" s="23"/>
      <c r="H187" s="26">
        <f>H188</f>
        <v>2080.3</v>
      </c>
    </row>
    <row r="188" spans="1:8" ht="13.5" hidden="1" thickBot="1">
      <c r="A188" s="1"/>
      <c r="B188" s="5" t="s">
        <v>197</v>
      </c>
      <c r="C188" s="23">
        <v>966</v>
      </c>
      <c r="D188" s="17" t="s">
        <v>87</v>
      </c>
      <c r="E188" s="1" t="s">
        <v>178</v>
      </c>
      <c r="F188" s="23">
        <v>244</v>
      </c>
      <c r="G188" s="23">
        <v>226</v>
      </c>
      <c r="H188" s="26">
        <f>5110.3-3030</f>
        <v>2080.3</v>
      </c>
    </row>
    <row r="189" spans="1:8" ht="51" hidden="1">
      <c r="A189" s="236" t="s">
        <v>138</v>
      </c>
      <c r="B189" s="69" t="s">
        <v>156</v>
      </c>
      <c r="C189" s="70">
        <v>966</v>
      </c>
      <c r="D189" s="71" t="s">
        <v>87</v>
      </c>
      <c r="E189" s="71" t="s">
        <v>186</v>
      </c>
      <c r="F189" s="70"/>
      <c r="G189" s="70"/>
      <c r="H189" s="72">
        <f>H190</f>
        <v>0</v>
      </c>
    </row>
    <row r="190" spans="1:8" ht="20.25" hidden="1">
      <c r="A190" s="1" t="s">
        <v>139</v>
      </c>
      <c r="B190" s="105" t="s">
        <v>24</v>
      </c>
      <c r="C190" s="106">
        <v>966</v>
      </c>
      <c r="D190" s="104" t="s">
        <v>87</v>
      </c>
      <c r="E190" s="1" t="s">
        <v>186</v>
      </c>
      <c r="F190" s="106">
        <v>200</v>
      </c>
      <c r="G190" s="106"/>
      <c r="H190" s="26">
        <v>0</v>
      </c>
    </row>
    <row r="191" spans="1:8" ht="20.25" hidden="1">
      <c r="A191" s="1"/>
      <c r="B191" s="5" t="s">
        <v>105</v>
      </c>
      <c r="C191" s="106">
        <v>966</v>
      </c>
      <c r="D191" s="104" t="s">
        <v>87</v>
      </c>
      <c r="E191" s="1" t="s">
        <v>186</v>
      </c>
      <c r="F191" s="106">
        <v>240</v>
      </c>
      <c r="G191" s="106"/>
      <c r="H191" s="26">
        <f>H192</f>
        <v>983.7</v>
      </c>
    </row>
    <row r="192" spans="1:8" ht="20.25" hidden="1">
      <c r="A192" s="1"/>
      <c r="B192" s="35" t="s">
        <v>188</v>
      </c>
      <c r="C192" s="106">
        <v>966</v>
      </c>
      <c r="D192" s="104" t="s">
        <v>87</v>
      </c>
      <c r="E192" s="1" t="s">
        <v>186</v>
      </c>
      <c r="F192" s="106">
        <v>244</v>
      </c>
      <c r="G192" s="106"/>
      <c r="H192" s="26">
        <f>H193</f>
        <v>983.7</v>
      </c>
    </row>
    <row r="193" spans="1:8" ht="12.75" hidden="1">
      <c r="A193" s="63"/>
      <c r="B193" s="6" t="s">
        <v>207</v>
      </c>
      <c r="C193" s="49">
        <v>966</v>
      </c>
      <c r="D193" s="48" t="s">
        <v>87</v>
      </c>
      <c r="E193" s="63" t="s">
        <v>186</v>
      </c>
      <c r="F193" s="49">
        <v>244</v>
      </c>
      <c r="G193" s="49">
        <v>310</v>
      </c>
      <c r="H193" s="28">
        <v>983.7</v>
      </c>
    </row>
    <row r="194" spans="1:9" ht="51" thickBot="1">
      <c r="A194" s="40" t="s">
        <v>138</v>
      </c>
      <c r="B194" s="41" t="s">
        <v>156</v>
      </c>
      <c r="C194" s="42">
        <v>966</v>
      </c>
      <c r="D194" s="43" t="s">
        <v>87</v>
      </c>
      <c r="E194" s="43" t="s">
        <v>461</v>
      </c>
      <c r="F194" s="42"/>
      <c r="G194" s="42"/>
      <c r="H194" s="66">
        <f>H195</f>
        <v>1050</v>
      </c>
      <c r="I194" s="133"/>
    </row>
    <row r="195" spans="1:9" ht="21" thickBot="1">
      <c r="A195" s="115" t="s">
        <v>139</v>
      </c>
      <c r="B195" s="280" t="s">
        <v>24</v>
      </c>
      <c r="C195" s="114">
        <v>966</v>
      </c>
      <c r="D195" s="115" t="s">
        <v>87</v>
      </c>
      <c r="E195" s="9" t="s">
        <v>461</v>
      </c>
      <c r="F195" s="114">
        <v>200</v>
      </c>
      <c r="G195" s="114"/>
      <c r="H195" s="25">
        <f>H196</f>
        <v>1050</v>
      </c>
      <c r="I195" s="133"/>
    </row>
    <row r="196" spans="1:9" ht="20.25" hidden="1">
      <c r="A196" s="48"/>
      <c r="B196" s="6" t="s">
        <v>105</v>
      </c>
      <c r="C196" s="49">
        <v>966</v>
      </c>
      <c r="D196" s="48" t="s">
        <v>87</v>
      </c>
      <c r="E196" s="63" t="s">
        <v>461</v>
      </c>
      <c r="F196" s="49">
        <v>240</v>
      </c>
      <c r="G196" s="49"/>
      <c r="H196" s="28">
        <v>1050</v>
      </c>
      <c r="I196" s="133"/>
    </row>
    <row r="197" spans="1:8" ht="21" thickBot="1">
      <c r="A197" s="281" t="s">
        <v>464</v>
      </c>
      <c r="B197" s="41" t="s">
        <v>243</v>
      </c>
      <c r="C197" s="42">
        <v>966</v>
      </c>
      <c r="D197" s="43" t="s">
        <v>87</v>
      </c>
      <c r="E197" s="43" t="s">
        <v>424</v>
      </c>
      <c r="F197" s="42"/>
      <c r="G197" s="42"/>
      <c r="H197" s="66">
        <f>H198+H199+H200</f>
        <v>13526.8</v>
      </c>
    </row>
    <row r="198" spans="1:8" ht="40.5">
      <c r="A198" s="9" t="s">
        <v>465</v>
      </c>
      <c r="B198" s="4" t="s">
        <v>102</v>
      </c>
      <c r="C198" s="114">
        <v>966</v>
      </c>
      <c r="D198" s="115" t="s">
        <v>87</v>
      </c>
      <c r="E198" s="9" t="s">
        <v>424</v>
      </c>
      <c r="F198" s="114">
        <v>100</v>
      </c>
      <c r="G198" s="114"/>
      <c r="H198" s="25">
        <f>'ассигнов 3'!H206</f>
        <v>9721.4</v>
      </c>
    </row>
    <row r="199" spans="1:8" ht="20.25">
      <c r="A199" s="1" t="s">
        <v>466</v>
      </c>
      <c r="B199" s="5" t="s">
        <v>24</v>
      </c>
      <c r="C199" s="106">
        <v>966</v>
      </c>
      <c r="D199" s="17" t="s">
        <v>87</v>
      </c>
      <c r="E199" s="1" t="s">
        <v>424</v>
      </c>
      <c r="F199" s="23">
        <v>200</v>
      </c>
      <c r="G199" s="106"/>
      <c r="H199" s="26">
        <f>'ассигнов 3'!H211</f>
        <v>3802.6</v>
      </c>
    </row>
    <row r="200" spans="1:8" ht="13.5" thickBot="1">
      <c r="A200" s="18" t="s">
        <v>467</v>
      </c>
      <c r="B200" s="6" t="s">
        <v>106</v>
      </c>
      <c r="C200" s="24">
        <v>966</v>
      </c>
      <c r="D200" s="18" t="s">
        <v>87</v>
      </c>
      <c r="E200" s="63" t="s">
        <v>424</v>
      </c>
      <c r="F200" s="24">
        <v>800</v>
      </c>
      <c r="G200" s="24"/>
      <c r="H200" s="28">
        <f>'ассигнов 3'!H215</f>
        <v>2.8</v>
      </c>
    </row>
    <row r="201" spans="1:8" ht="13.5" thickBot="1">
      <c r="A201" s="79" t="s">
        <v>126</v>
      </c>
      <c r="B201" s="80" t="s">
        <v>51</v>
      </c>
      <c r="C201" s="81">
        <v>966</v>
      </c>
      <c r="D201" s="282"/>
      <c r="E201" s="282"/>
      <c r="F201" s="283"/>
      <c r="G201" s="283"/>
      <c r="H201" s="83">
        <f>H202</f>
        <v>335</v>
      </c>
    </row>
    <row r="202" spans="1:8" ht="13.5" thickBot="1">
      <c r="A202" s="73" t="s">
        <v>158</v>
      </c>
      <c r="B202" s="74" t="s">
        <v>53</v>
      </c>
      <c r="C202" s="75">
        <v>966</v>
      </c>
      <c r="D202" s="76" t="s">
        <v>89</v>
      </c>
      <c r="E202" s="76"/>
      <c r="F202" s="75"/>
      <c r="G202" s="75"/>
      <c r="H202" s="77">
        <f>H203</f>
        <v>335</v>
      </c>
    </row>
    <row r="203" spans="1:8" ht="69.75" customHeight="1" thickBot="1">
      <c r="A203" s="40" t="s">
        <v>49</v>
      </c>
      <c r="B203" s="41" t="s">
        <v>110</v>
      </c>
      <c r="C203" s="42">
        <v>966</v>
      </c>
      <c r="D203" s="43" t="s">
        <v>89</v>
      </c>
      <c r="E203" s="43" t="s">
        <v>425</v>
      </c>
      <c r="F203" s="42"/>
      <c r="G203" s="42"/>
      <c r="H203" s="66">
        <f>H204+H207</f>
        <v>335</v>
      </c>
    </row>
    <row r="204" spans="1:8" ht="26.25" customHeight="1">
      <c r="A204" s="16" t="s">
        <v>50</v>
      </c>
      <c r="B204" s="54" t="s">
        <v>24</v>
      </c>
      <c r="C204" s="22">
        <v>966</v>
      </c>
      <c r="D204" s="16" t="s">
        <v>89</v>
      </c>
      <c r="E204" s="9" t="s">
        <v>425</v>
      </c>
      <c r="F204" s="22">
        <v>200</v>
      </c>
      <c r="G204" s="22"/>
      <c r="H204" s="25">
        <f>'ассигнов 3'!H221</f>
        <v>305</v>
      </c>
    </row>
    <row r="205" spans="1:8" ht="20.25" hidden="1">
      <c r="A205" s="16"/>
      <c r="B205" s="5" t="s">
        <v>105</v>
      </c>
      <c r="C205" s="22">
        <v>966</v>
      </c>
      <c r="D205" s="16" t="s">
        <v>89</v>
      </c>
      <c r="E205" s="9" t="s">
        <v>179</v>
      </c>
      <c r="F205" s="22">
        <v>240</v>
      </c>
      <c r="G205" s="22"/>
      <c r="H205" s="25">
        <f>H206</f>
        <v>30</v>
      </c>
    </row>
    <row r="206" spans="1:8" ht="20.25" hidden="1">
      <c r="A206" s="16"/>
      <c r="B206" s="33" t="s">
        <v>188</v>
      </c>
      <c r="C206" s="22">
        <v>966</v>
      </c>
      <c r="D206" s="16" t="s">
        <v>89</v>
      </c>
      <c r="E206" s="9" t="s">
        <v>179</v>
      </c>
      <c r="F206" s="22">
        <v>244</v>
      </c>
      <c r="G206" s="22"/>
      <c r="H206" s="25">
        <f>H208</f>
        <v>30</v>
      </c>
    </row>
    <row r="207" spans="1:8" ht="13.5" thickBot="1">
      <c r="A207" s="16"/>
      <c r="B207" s="5" t="s">
        <v>472</v>
      </c>
      <c r="C207" s="22">
        <v>966</v>
      </c>
      <c r="D207" s="16" t="s">
        <v>89</v>
      </c>
      <c r="E207" s="9" t="s">
        <v>425</v>
      </c>
      <c r="F207" s="22">
        <v>300</v>
      </c>
      <c r="G207" s="22">
        <v>226</v>
      </c>
      <c r="H207" s="25">
        <f>H208</f>
        <v>30</v>
      </c>
    </row>
    <row r="208" spans="1:8" ht="13.5" hidden="1" thickBot="1">
      <c r="A208" s="16"/>
      <c r="B208" s="5" t="s">
        <v>472</v>
      </c>
      <c r="C208" s="22">
        <v>966</v>
      </c>
      <c r="D208" s="16" t="s">
        <v>89</v>
      </c>
      <c r="E208" s="9" t="s">
        <v>179</v>
      </c>
      <c r="F208" s="22">
        <v>340</v>
      </c>
      <c r="G208" s="22">
        <v>226</v>
      </c>
      <c r="H208" s="25">
        <v>30</v>
      </c>
    </row>
    <row r="209" spans="1:8" ht="13.5" thickBot="1">
      <c r="A209" s="79" t="s">
        <v>140</v>
      </c>
      <c r="B209" s="80" t="s">
        <v>56</v>
      </c>
      <c r="C209" s="81">
        <v>966</v>
      </c>
      <c r="D209" s="82" t="s">
        <v>90</v>
      </c>
      <c r="E209" s="82"/>
      <c r="F209" s="81"/>
      <c r="G209" s="81"/>
      <c r="H209" s="83">
        <f>H210</f>
        <v>15301.8</v>
      </c>
    </row>
    <row r="210" spans="1:10" ht="13.5" thickBot="1">
      <c r="A210" s="73" t="s">
        <v>52</v>
      </c>
      <c r="B210" s="74" t="s">
        <v>58</v>
      </c>
      <c r="C210" s="75">
        <v>966</v>
      </c>
      <c r="D210" s="76" t="s">
        <v>91</v>
      </c>
      <c r="E210" s="76"/>
      <c r="F210" s="75"/>
      <c r="G210" s="75"/>
      <c r="H210" s="77">
        <f>H211+H217</f>
        <v>15301.8</v>
      </c>
      <c r="J210" s="252"/>
    </row>
    <row r="211" spans="1:9" ht="30.75" thickBot="1">
      <c r="A211" s="40" t="s">
        <v>54</v>
      </c>
      <c r="B211" s="41" t="s">
        <v>118</v>
      </c>
      <c r="C211" s="42">
        <v>966</v>
      </c>
      <c r="D211" s="43" t="s">
        <v>91</v>
      </c>
      <c r="E211" s="43" t="s">
        <v>426</v>
      </c>
      <c r="F211" s="42"/>
      <c r="G211" s="42"/>
      <c r="H211" s="66">
        <f>H212</f>
        <v>15049.8</v>
      </c>
      <c r="I211" t="s">
        <v>236</v>
      </c>
    </row>
    <row r="212" spans="1:8" ht="21" thickBot="1">
      <c r="A212" s="16" t="s">
        <v>55</v>
      </c>
      <c r="B212" s="33" t="s">
        <v>24</v>
      </c>
      <c r="C212" s="22">
        <v>966</v>
      </c>
      <c r="D212" s="16" t="s">
        <v>91</v>
      </c>
      <c r="E212" s="9" t="s">
        <v>426</v>
      </c>
      <c r="F212" s="22">
        <v>200</v>
      </c>
      <c r="G212" s="22"/>
      <c r="H212" s="25">
        <f>'ассигнов 3'!H228</f>
        <v>15049.8</v>
      </c>
    </row>
    <row r="213" spans="1:8" ht="20.25" hidden="1">
      <c r="A213" s="16"/>
      <c r="B213" s="5" t="s">
        <v>105</v>
      </c>
      <c r="C213" s="22">
        <v>966</v>
      </c>
      <c r="D213" s="16" t="s">
        <v>91</v>
      </c>
      <c r="E213" s="9" t="s">
        <v>180</v>
      </c>
      <c r="F213" s="22">
        <v>240</v>
      </c>
      <c r="G213" s="22"/>
      <c r="H213" s="25">
        <f>H214</f>
        <v>9453.699999999999</v>
      </c>
    </row>
    <row r="214" spans="1:8" ht="20.25" hidden="1">
      <c r="A214" s="16"/>
      <c r="B214" s="33" t="s">
        <v>188</v>
      </c>
      <c r="C214" s="22">
        <v>966</v>
      </c>
      <c r="D214" s="16" t="s">
        <v>91</v>
      </c>
      <c r="E214" s="9" t="s">
        <v>180</v>
      </c>
      <c r="F214" s="22">
        <v>244</v>
      </c>
      <c r="G214" s="22"/>
      <c r="H214" s="25">
        <f>SUM(H215:H216)</f>
        <v>9453.699999999999</v>
      </c>
    </row>
    <row r="215" spans="1:9" ht="12.75" hidden="1">
      <c r="A215" s="16"/>
      <c r="B215" s="5" t="s">
        <v>197</v>
      </c>
      <c r="C215" s="22">
        <v>966</v>
      </c>
      <c r="D215" s="16" t="s">
        <v>91</v>
      </c>
      <c r="E215" s="9" t="s">
        <v>180</v>
      </c>
      <c r="F215" s="22">
        <v>244</v>
      </c>
      <c r="G215" s="22">
        <v>226</v>
      </c>
      <c r="H215" s="25">
        <v>620</v>
      </c>
      <c r="I215">
        <v>500.3</v>
      </c>
    </row>
    <row r="216" spans="1:8" ht="13.5" hidden="1" thickBot="1">
      <c r="A216" s="16"/>
      <c r="B216" s="5" t="s">
        <v>192</v>
      </c>
      <c r="C216" s="22">
        <v>966</v>
      </c>
      <c r="D216" s="16" t="s">
        <v>91</v>
      </c>
      <c r="E216" s="9" t="s">
        <v>180</v>
      </c>
      <c r="F216" s="22">
        <v>244</v>
      </c>
      <c r="G216" s="22">
        <v>290</v>
      </c>
      <c r="H216" s="25">
        <f>8333.4+500.3</f>
        <v>8833.699999999999</v>
      </c>
    </row>
    <row r="217" spans="1:8" ht="21" thickBot="1">
      <c r="A217" s="40" t="s">
        <v>141</v>
      </c>
      <c r="B217" s="41" t="s">
        <v>119</v>
      </c>
      <c r="C217" s="42">
        <v>966</v>
      </c>
      <c r="D217" s="43" t="s">
        <v>91</v>
      </c>
      <c r="E217" s="43" t="s">
        <v>427</v>
      </c>
      <c r="F217" s="42"/>
      <c r="G217" s="42"/>
      <c r="H217" s="66">
        <f>H218</f>
        <v>252</v>
      </c>
    </row>
    <row r="218" spans="1:8" ht="21" thickBot="1">
      <c r="A218" s="16" t="s">
        <v>142</v>
      </c>
      <c r="B218" s="33" t="s">
        <v>24</v>
      </c>
      <c r="C218" s="22">
        <v>966</v>
      </c>
      <c r="D218" s="16" t="s">
        <v>91</v>
      </c>
      <c r="E218" s="9" t="s">
        <v>427</v>
      </c>
      <c r="F218" s="22">
        <v>200</v>
      </c>
      <c r="G218" s="22"/>
      <c r="H218" s="25">
        <f>'ассигнов 3'!H234</f>
        <v>252</v>
      </c>
    </row>
    <row r="219" spans="1:8" ht="20.25" hidden="1">
      <c r="A219" s="16"/>
      <c r="B219" s="5" t="s">
        <v>105</v>
      </c>
      <c r="C219" s="22">
        <v>966</v>
      </c>
      <c r="D219" s="16" t="s">
        <v>91</v>
      </c>
      <c r="E219" s="9" t="s">
        <v>181</v>
      </c>
      <c r="F219" s="22">
        <v>240</v>
      </c>
      <c r="G219" s="22"/>
      <c r="H219" s="25">
        <f>H220</f>
        <v>0</v>
      </c>
    </row>
    <row r="220" spans="1:8" ht="20.25" hidden="1">
      <c r="A220" s="16"/>
      <c r="B220" s="33" t="s">
        <v>188</v>
      </c>
      <c r="C220" s="22">
        <v>966</v>
      </c>
      <c r="D220" s="16" t="s">
        <v>91</v>
      </c>
      <c r="E220" s="9" t="s">
        <v>181</v>
      </c>
      <c r="F220" s="22">
        <v>244</v>
      </c>
      <c r="G220" s="22"/>
      <c r="H220" s="25"/>
    </row>
    <row r="221" spans="1:8" ht="13.5" hidden="1" thickBot="1">
      <c r="A221" s="18"/>
      <c r="B221" s="6" t="s">
        <v>192</v>
      </c>
      <c r="C221" s="24">
        <v>966</v>
      </c>
      <c r="D221" s="18" t="s">
        <v>91</v>
      </c>
      <c r="E221" s="63" t="s">
        <v>181</v>
      </c>
      <c r="F221" s="24">
        <v>244</v>
      </c>
      <c r="G221" s="24">
        <v>290</v>
      </c>
      <c r="H221" s="28"/>
    </row>
    <row r="222" spans="1:8" ht="13.5" thickBot="1">
      <c r="A222" s="79" t="s">
        <v>143</v>
      </c>
      <c r="B222" s="80" t="s">
        <v>60</v>
      </c>
      <c r="C222" s="81">
        <v>966</v>
      </c>
      <c r="D222" s="82">
        <v>1000</v>
      </c>
      <c r="E222" s="82"/>
      <c r="F222" s="81"/>
      <c r="G222" s="81"/>
      <c r="H222" s="83">
        <f>H223+H229</f>
        <v>11510.24</v>
      </c>
    </row>
    <row r="223" spans="1:16" ht="13.5" thickBot="1">
      <c r="A223" s="73" t="s">
        <v>57</v>
      </c>
      <c r="B223" s="74" t="s">
        <v>62</v>
      </c>
      <c r="C223" s="75">
        <v>966</v>
      </c>
      <c r="D223" s="76">
        <v>1003</v>
      </c>
      <c r="E223" s="76"/>
      <c r="F223" s="75"/>
      <c r="G223" s="75"/>
      <c r="H223" s="77">
        <f>H224</f>
        <v>397.8</v>
      </c>
      <c r="N223" t="s">
        <v>435</v>
      </c>
      <c r="P223" s="237">
        <f>H230+H224</f>
        <v>8496.4</v>
      </c>
    </row>
    <row r="224" spans="1:8" ht="41.25" thickBot="1">
      <c r="A224" s="40" t="s">
        <v>59</v>
      </c>
      <c r="B224" s="41" t="s">
        <v>96</v>
      </c>
      <c r="C224" s="42">
        <v>966</v>
      </c>
      <c r="D224" s="43">
        <v>1003</v>
      </c>
      <c r="E224" s="43" t="s">
        <v>182</v>
      </c>
      <c r="F224" s="42"/>
      <c r="G224" s="42"/>
      <c r="H224" s="66">
        <f>H225</f>
        <v>397.8</v>
      </c>
    </row>
    <row r="225" spans="1:8" ht="13.5" thickBot="1">
      <c r="A225" s="9" t="s">
        <v>144</v>
      </c>
      <c r="B225" s="10" t="s">
        <v>97</v>
      </c>
      <c r="C225" s="29">
        <v>966</v>
      </c>
      <c r="D225" s="9">
        <v>1003</v>
      </c>
      <c r="E225" s="9" t="s">
        <v>182</v>
      </c>
      <c r="F225" s="29">
        <v>300</v>
      </c>
      <c r="G225" s="29"/>
      <c r="H225" s="25">
        <f>'ассигнов 3'!H241</f>
        <v>397.8</v>
      </c>
    </row>
    <row r="226" spans="1:8" ht="12.75" hidden="1">
      <c r="A226" s="9"/>
      <c r="B226" s="35" t="s">
        <v>99</v>
      </c>
      <c r="C226" s="29">
        <v>966</v>
      </c>
      <c r="D226" s="9">
        <v>1003</v>
      </c>
      <c r="E226" s="9" t="s">
        <v>182</v>
      </c>
      <c r="F226" s="29">
        <v>310</v>
      </c>
      <c r="G226" s="29"/>
      <c r="H226" s="25">
        <f>H227</f>
        <v>397.82</v>
      </c>
    </row>
    <row r="227" spans="1:8" ht="12.75" hidden="1">
      <c r="A227" s="9"/>
      <c r="B227" s="103" t="s">
        <v>190</v>
      </c>
      <c r="C227" s="29">
        <v>966</v>
      </c>
      <c r="D227" s="9">
        <v>1003</v>
      </c>
      <c r="E227" s="9" t="s">
        <v>182</v>
      </c>
      <c r="F227" s="29">
        <v>312</v>
      </c>
      <c r="G227" s="29"/>
      <c r="H227" s="25">
        <f>H228</f>
        <v>397.82</v>
      </c>
    </row>
    <row r="228" spans="1:8" ht="21" hidden="1" thickBot="1">
      <c r="A228" s="9"/>
      <c r="B228" s="35" t="s">
        <v>228</v>
      </c>
      <c r="C228" s="29">
        <v>966</v>
      </c>
      <c r="D228" s="9">
        <v>1003</v>
      </c>
      <c r="E228" s="9" t="s">
        <v>182</v>
      </c>
      <c r="F228" s="29">
        <v>312</v>
      </c>
      <c r="G228" s="29">
        <v>263</v>
      </c>
      <c r="H228" s="25">
        <f>405.32-7.5</f>
        <v>397.82</v>
      </c>
    </row>
    <row r="229" spans="1:8" ht="13.5" thickBot="1">
      <c r="A229" s="73" t="s">
        <v>145</v>
      </c>
      <c r="B229" s="74" t="s">
        <v>64</v>
      </c>
      <c r="C229" s="75">
        <v>966</v>
      </c>
      <c r="D229" s="76">
        <v>1004</v>
      </c>
      <c r="E229" s="76"/>
      <c r="F229" s="75"/>
      <c r="G229" s="75"/>
      <c r="H229" s="77">
        <f>H230+H234</f>
        <v>11112.44</v>
      </c>
    </row>
    <row r="230" spans="1:8" ht="51" customHeight="1" thickBot="1">
      <c r="A230" s="40" t="s">
        <v>146</v>
      </c>
      <c r="B230" s="41" t="s">
        <v>475</v>
      </c>
      <c r="C230" s="42">
        <v>966</v>
      </c>
      <c r="D230" s="43">
        <v>1004</v>
      </c>
      <c r="E230" s="43" t="s">
        <v>230</v>
      </c>
      <c r="F230" s="42"/>
      <c r="G230" s="42"/>
      <c r="H230" s="66">
        <f>H231</f>
        <v>8098.6</v>
      </c>
    </row>
    <row r="231" spans="1:8" ht="13.5" thickBot="1">
      <c r="A231" s="9" t="s">
        <v>147</v>
      </c>
      <c r="B231" s="10" t="s">
        <v>97</v>
      </c>
      <c r="C231" s="29">
        <v>966</v>
      </c>
      <c r="D231" s="9">
        <v>1004</v>
      </c>
      <c r="E231" s="9" t="s">
        <v>230</v>
      </c>
      <c r="F231" s="29">
        <v>300</v>
      </c>
      <c r="G231" s="29"/>
      <c r="H231" s="25">
        <f>'ассигнов 3'!H247</f>
        <v>8098.6</v>
      </c>
    </row>
    <row r="232" spans="1:8" ht="12.75" hidden="1">
      <c r="A232" s="9"/>
      <c r="B232" s="35" t="s">
        <v>99</v>
      </c>
      <c r="C232" s="29">
        <v>966</v>
      </c>
      <c r="D232" s="9">
        <v>1004</v>
      </c>
      <c r="E232" s="9" t="s">
        <v>230</v>
      </c>
      <c r="F232" s="29">
        <v>310</v>
      </c>
      <c r="G232" s="29"/>
      <c r="H232" s="25">
        <f>H233</f>
        <v>6611.2</v>
      </c>
    </row>
    <row r="233" spans="1:8" ht="21" hidden="1" thickBot="1">
      <c r="A233" s="9"/>
      <c r="B233" s="35" t="s">
        <v>189</v>
      </c>
      <c r="C233" s="29">
        <v>966</v>
      </c>
      <c r="D233" s="9">
        <v>1004</v>
      </c>
      <c r="E233" s="9" t="s">
        <v>230</v>
      </c>
      <c r="F233" s="29">
        <v>313</v>
      </c>
      <c r="G233" s="29">
        <v>262</v>
      </c>
      <c r="H233" s="25">
        <f>5915.9+695.3</f>
        <v>6611.2</v>
      </c>
    </row>
    <row r="234" spans="1:8" ht="38.25" customHeight="1" thickBot="1">
      <c r="A234" s="40" t="s">
        <v>148</v>
      </c>
      <c r="B234" s="41" t="s">
        <v>476</v>
      </c>
      <c r="C234" s="42">
        <v>966</v>
      </c>
      <c r="D234" s="43">
        <v>1004</v>
      </c>
      <c r="E234" s="43" t="s">
        <v>231</v>
      </c>
      <c r="F234" s="42"/>
      <c r="G234" s="42"/>
      <c r="H234" s="66">
        <f>H235</f>
        <v>3013.84</v>
      </c>
    </row>
    <row r="235" spans="1:8" ht="13.5" customHeight="1" thickBot="1">
      <c r="A235" s="9" t="s">
        <v>149</v>
      </c>
      <c r="B235" s="10" t="s">
        <v>97</v>
      </c>
      <c r="C235" s="29">
        <v>966</v>
      </c>
      <c r="D235" s="9">
        <v>1004</v>
      </c>
      <c r="E235" s="9" t="s">
        <v>231</v>
      </c>
      <c r="F235" s="29">
        <v>300</v>
      </c>
      <c r="G235" s="29"/>
      <c r="H235" s="25">
        <f>'ассигнов 3'!H251</f>
        <v>3013.84</v>
      </c>
    </row>
    <row r="236" spans="1:8" ht="12.75" hidden="1">
      <c r="A236" s="9"/>
      <c r="B236" s="103" t="s">
        <v>107</v>
      </c>
      <c r="C236" s="29">
        <v>966</v>
      </c>
      <c r="D236" s="9">
        <v>1004</v>
      </c>
      <c r="E236" s="9" t="s">
        <v>231</v>
      </c>
      <c r="F236" s="29">
        <v>323</v>
      </c>
      <c r="G236" s="29"/>
      <c r="H236" s="25">
        <f>H237</f>
        <v>3008.2999999999997</v>
      </c>
    </row>
    <row r="237" spans="1:8" ht="21" hidden="1" thickBot="1">
      <c r="A237" s="9"/>
      <c r="B237" s="33" t="s">
        <v>189</v>
      </c>
      <c r="C237" s="29">
        <v>966</v>
      </c>
      <c r="D237" s="9">
        <v>1004</v>
      </c>
      <c r="E237" s="9" t="s">
        <v>231</v>
      </c>
      <c r="F237" s="29">
        <v>323</v>
      </c>
      <c r="G237" s="29">
        <v>226</v>
      </c>
      <c r="H237" s="25">
        <f>3333.7-325.4</f>
        <v>3008.2999999999997</v>
      </c>
    </row>
    <row r="238" spans="1:8" ht="13.5" thickBot="1">
      <c r="A238" s="79" t="s">
        <v>150</v>
      </c>
      <c r="B238" s="80" t="s">
        <v>65</v>
      </c>
      <c r="C238" s="81">
        <v>966</v>
      </c>
      <c r="D238" s="82">
        <v>1100</v>
      </c>
      <c r="E238" s="82"/>
      <c r="F238" s="81"/>
      <c r="G238" s="81"/>
      <c r="H238" s="83">
        <f>H239</f>
        <v>100</v>
      </c>
    </row>
    <row r="239" spans="1:8" ht="13.5" thickBot="1">
      <c r="A239" s="73" t="s">
        <v>61</v>
      </c>
      <c r="B239" s="74" t="s">
        <v>67</v>
      </c>
      <c r="C239" s="75">
        <v>966</v>
      </c>
      <c r="D239" s="76">
        <v>1102</v>
      </c>
      <c r="E239" s="76"/>
      <c r="F239" s="75"/>
      <c r="G239" s="75"/>
      <c r="H239" s="77">
        <f>H240</f>
        <v>100</v>
      </c>
    </row>
    <row r="240" spans="1:8" ht="72" thickBot="1">
      <c r="A240" s="40" t="s">
        <v>63</v>
      </c>
      <c r="B240" s="41" t="s">
        <v>120</v>
      </c>
      <c r="C240" s="42">
        <v>966</v>
      </c>
      <c r="D240" s="43">
        <v>1102</v>
      </c>
      <c r="E240" s="43" t="s">
        <v>233</v>
      </c>
      <c r="F240" s="42"/>
      <c r="G240" s="42"/>
      <c r="H240" s="66">
        <f>H241</f>
        <v>100</v>
      </c>
    </row>
    <row r="241" spans="1:8" ht="21" thickBot="1">
      <c r="A241" s="16" t="s">
        <v>151</v>
      </c>
      <c r="B241" s="113" t="s">
        <v>24</v>
      </c>
      <c r="C241" s="22">
        <v>966</v>
      </c>
      <c r="D241" s="16">
        <v>1102</v>
      </c>
      <c r="E241" s="9" t="s">
        <v>233</v>
      </c>
      <c r="F241" s="22">
        <v>200</v>
      </c>
      <c r="G241" s="22"/>
      <c r="H241" s="25">
        <f>'ассигнов 3'!H258</f>
        <v>100</v>
      </c>
    </row>
    <row r="242" spans="1:8" ht="20.25" hidden="1">
      <c r="A242" s="17"/>
      <c r="B242" s="5" t="s">
        <v>105</v>
      </c>
      <c r="C242" s="23">
        <v>966</v>
      </c>
      <c r="D242" s="17">
        <v>1102</v>
      </c>
      <c r="E242" s="1" t="s">
        <v>233</v>
      </c>
      <c r="F242" s="23">
        <v>240</v>
      </c>
      <c r="G242" s="23"/>
      <c r="H242" s="26">
        <f>H243</f>
        <v>200</v>
      </c>
    </row>
    <row r="243" spans="1:8" ht="20.25" hidden="1">
      <c r="A243" s="17"/>
      <c r="B243" s="33" t="s">
        <v>188</v>
      </c>
      <c r="C243" s="23">
        <v>966</v>
      </c>
      <c r="D243" s="17">
        <v>1102</v>
      </c>
      <c r="E243" s="1" t="s">
        <v>233</v>
      </c>
      <c r="F243" s="23">
        <v>244</v>
      </c>
      <c r="G243" s="23"/>
      <c r="H243" s="26">
        <v>200</v>
      </c>
    </row>
    <row r="244" spans="1:8" ht="13.5" hidden="1" thickBot="1">
      <c r="A244" s="18"/>
      <c r="B244" s="6" t="s">
        <v>197</v>
      </c>
      <c r="C244" s="24">
        <v>966</v>
      </c>
      <c r="D244" s="18">
        <v>1102</v>
      </c>
      <c r="E244" s="63" t="s">
        <v>233</v>
      </c>
      <c r="F244" s="24">
        <v>244</v>
      </c>
      <c r="G244" s="24">
        <v>226</v>
      </c>
      <c r="H244" s="28">
        <v>200</v>
      </c>
    </row>
    <row r="245" spans="1:8" ht="13.5" thickBot="1">
      <c r="A245" s="79" t="s">
        <v>152</v>
      </c>
      <c r="B245" s="80" t="s">
        <v>70</v>
      </c>
      <c r="C245" s="81">
        <v>966</v>
      </c>
      <c r="D245" s="82">
        <v>1200</v>
      </c>
      <c r="E245" s="82"/>
      <c r="F245" s="81"/>
      <c r="G245" s="81"/>
      <c r="H245" s="83">
        <f>H246</f>
        <v>1279.2</v>
      </c>
    </row>
    <row r="246" spans="1:8" ht="13.5" thickBot="1">
      <c r="A246" s="73" t="s">
        <v>66</v>
      </c>
      <c r="B246" s="74" t="s">
        <v>71</v>
      </c>
      <c r="C246" s="75">
        <v>966</v>
      </c>
      <c r="D246" s="76">
        <v>1202</v>
      </c>
      <c r="E246" s="76"/>
      <c r="F246" s="75"/>
      <c r="G246" s="75"/>
      <c r="H246" s="77">
        <f>H247</f>
        <v>1279.2</v>
      </c>
    </row>
    <row r="247" spans="1:9" ht="92.25" thickBot="1">
      <c r="A247" s="40" t="s">
        <v>68</v>
      </c>
      <c r="B247" s="41" t="s">
        <v>109</v>
      </c>
      <c r="C247" s="42">
        <v>966</v>
      </c>
      <c r="D247" s="43">
        <v>1202</v>
      </c>
      <c r="E247" s="43" t="s">
        <v>183</v>
      </c>
      <c r="F247" s="42"/>
      <c r="G247" s="42"/>
      <c r="H247" s="66">
        <f>H248</f>
        <v>1279.2</v>
      </c>
      <c r="I247" t="s">
        <v>236</v>
      </c>
    </row>
    <row r="248" spans="1:8" ht="20.25">
      <c r="A248" s="16" t="s">
        <v>69</v>
      </c>
      <c r="B248" s="113" t="s">
        <v>24</v>
      </c>
      <c r="C248" s="22">
        <v>966</v>
      </c>
      <c r="D248" s="16">
        <v>1202</v>
      </c>
      <c r="E248" s="9" t="s">
        <v>183</v>
      </c>
      <c r="F248" s="22">
        <v>200</v>
      </c>
      <c r="G248" s="22"/>
      <c r="H248" s="25">
        <f>'ассигнов 3'!H265</f>
        <v>1279.2</v>
      </c>
    </row>
    <row r="249" spans="1:8" ht="20.25" hidden="1">
      <c r="A249" s="17"/>
      <c r="B249" s="5" t="s">
        <v>105</v>
      </c>
      <c r="C249" s="23">
        <v>966</v>
      </c>
      <c r="D249" s="17">
        <v>1202</v>
      </c>
      <c r="E249" s="1" t="s">
        <v>183</v>
      </c>
      <c r="F249" s="23">
        <v>240</v>
      </c>
      <c r="G249" s="23"/>
      <c r="H249" s="26">
        <f>H250</f>
        <v>3823.2</v>
      </c>
    </row>
    <row r="250" spans="1:8" ht="20.25" hidden="1">
      <c r="A250" s="17"/>
      <c r="B250" s="33" t="s">
        <v>188</v>
      </c>
      <c r="C250" s="23">
        <v>966</v>
      </c>
      <c r="D250" s="17">
        <v>1202</v>
      </c>
      <c r="E250" s="1" t="s">
        <v>183</v>
      </c>
      <c r="F250" s="23">
        <v>244</v>
      </c>
      <c r="G250" s="23"/>
      <c r="H250" s="26">
        <v>3823.2</v>
      </c>
    </row>
    <row r="251" spans="1:11" ht="12.75" hidden="1">
      <c r="A251" s="17"/>
      <c r="B251" s="5" t="s">
        <v>197</v>
      </c>
      <c r="C251" s="23">
        <v>966</v>
      </c>
      <c r="D251" s="17">
        <v>1202</v>
      </c>
      <c r="E251" s="1" t="s">
        <v>183</v>
      </c>
      <c r="F251" s="23">
        <v>244</v>
      </c>
      <c r="G251" s="23">
        <v>226</v>
      </c>
      <c r="H251" s="26"/>
      <c r="K251" s="237"/>
    </row>
    <row r="252" spans="1:11" ht="12.75">
      <c r="A252" s="30"/>
      <c r="B252" s="31" t="s">
        <v>72</v>
      </c>
      <c r="C252" s="32"/>
      <c r="D252" s="32"/>
      <c r="E252" s="64"/>
      <c r="F252" s="32"/>
      <c r="G252" s="32"/>
      <c r="H252" s="39">
        <f>H11+H49+H148+H159+H201+H209+H222+H238+H245</f>
        <v>119147.59000000001</v>
      </c>
      <c r="K252" s="237"/>
    </row>
  </sheetData>
  <sheetProtection/>
  <mergeCells count="2">
    <mergeCell ref="A3:H3"/>
    <mergeCell ref="B2:H2"/>
  </mergeCells>
  <printOptions/>
  <pageMargins left="0.7086614173228347" right="0.3937007874015748" top="0.3937007874015748" bottom="0.3937007874015748" header="0" footer="0"/>
  <pageSetup horizontalDpi="600" verticalDpi="600" orientation="portrait" paperSize="9" scale="94" r:id="rId1"/>
  <colBreaks count="1" manualBreakCount="1">
    <brk id="8" max="2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68"/>
  <sheetViews>
    <sheetView view="pageBreakPreview" zoomScaleNormal="115" zoomScaleSheetLayoutView="100" zoomScalePageLayoutView="0" workbookViewId="0" topLeftCell="A169">
      <selection activeCell="M187" sqref="M187"/>
    </sheetView>
  </sheetViews>
  <sheetFormatPr defaultColWidth="9.00390625" defaultRowHeight="12.75"/>
  <cols>
    <col min="1" max="1" width="6.625" style="13" customWidth="1"/>
    <col min="2" max="2" width="41.875" style="2" customWidth="1"/>
    <col min="3" max="3" width="6.125" style="11" hidden="1" customWidth="1"/>
    <col min="4" max="4" width="8.50390625" style="11" customWidth="1"/>
    <col min="5" max="5" width="10.625" style="65" customWidth="1"/>
    <col min="6" max="6" width="6.125" style="11" customWidth="1"/>
    <col min="7" max="7" width="7.50390625" style="11" hidden="1" customWidth="1"/>
    <col min="8" max="8" width="21.50390625" style="36" customWidth="1"/>
    <col min="9" max="9" width="0" style="133" hidden="1" customWidth="1"/>
    <col min="10" max="10" width="11.00390625" style="0" hidden="1" customWidth="1"/>
    <col min="11" max="12" width="0" style="0" hidden="1" customWidth="1"/>
    <col min="14" max="14" width="12.375" style="0" customWidth="1"/>
  </cols>
  <sheetData>
    <row r="1" spans="1:8" ht="13.5">
      <c r="A1" s="122"/>
      <c r="B1" s="122"/>
      <c r="C1" s="122"/>
      <c r="E1"/>
      <c r="F1"/>
      <c r="G1"/>
      <c r="H1" s="120" t="s">
        <v>187</v>
      </c>
    </row>
    <row r="2" spans="1:8" ht="12.75" customHeight="1">
      <c r="A2" s="122"/>
      <c r="B2" s="122"/>
      <c r="C2" s="122"/>
      <c r="E2"/>
      <c r="F2"/>
      <c r="G2"/>
      <c r="H2" s="120" t="s">
        <v>480</v>
      </c>
    </row>
    <row r="3" spans="1:8" ht="13.5" hidden="1">
      <c r="A3" s="127"/>
      <c r="B3" s="127"/>
      <c r="C3" s="122"/>
      <c r="E3"/>
      <c r="F3"/>
      <c r="G3"/>
      <c r="H3" s="120"/>
    </row>
    <row r="4" spans="1:8" ht="46.5" customHeight="1">
      <c r="A4" s="325" t="s">
        <v>484</v>
      </c>
      <c r="B4" s="364"/>
      <c r="C4" s="364"/>
      <c r="D4" s="364"/>
      <c r="E4" s="364"/>
      <c r="F4" s="364"/>
      <c r="G4" s="364"/>
      <c r="H4" s="364"/>
    </row>
    <row r="5" spans="1:8" ht="3.75" customHeight="1">
      <c r="A5" s="127"/>
      <c r="B5" s="132"/>
      <c r="C5" s="122"/>
      <c r="E5"/>
      <c r="F5"/>
      <c r="G5"/>
      <c r="H5" s="121"/>
    </row>
    <row r="6" spans="1:8" ht="3.75" customHeight="1">
      <c r="A6" s="127"/>
      <c r="B6" s="132"/>
      <c r="C6" s="122"/>
      <c r="E6"/>
      <c r="F6"/>
      <c r="G6"/>
      <c r="H6" s="121"/>
    </row>
    <row r="7" spans="1:8" ht="13.5">
      <c r="A7" s="127"/>
      <c r="B7" s="128"/>
      <c r="D7" s="125" t="s">
        <v>224</v>
      </c>
      <c r="E7"/>
      <c r="F7"/>
      <c r="G7"/>
      <c r="H7" s="121"/>
    </row>
    <row r="8" spans="1:12" s="111" customFormat="1" ht="12.75" customHeight="1">
      <c r="A8" s="129"/>
      <c r="B8" s="130"/>
      <c r="D8" s="125" t="s">
        <v>223</v>
      </c>
      <c r="E8" s="123"/>
      <c r="F8" s="123"/>
      <c r="G8" s="123"/>
      <c r="H8" s="123"/>
      <c r="I8" s="133"/>
      <c r="J8"/>
      <c r="K8"/>
      <c r="L8"/>
    </row>
    <row r="9" spans="1:12" s="111" customFormat="1" ht="12.75">
      <c r="A9" s="131"/>
      <c r="B9" s="130"/>
      <c r="D9" s="125" t="s">
        <v>226</v>
      </c>
      <c r="E9" s="123"/>
      <c r="F9" s="123"/>
      <c r="G9" s="123"/>
      <c r="H9" s="123"/>
      <c r="I9" s="133"/>
      <c r="J9"/>
      <c r="K9"/>
      <c r="L9"/>
    </row>
    <row r="10" spans="1:12" s="111" customFormat="1" ht="12.75">
      <c r="A10" s="14"/>
      <c r="B10" s="130"/>
      <c r="D10" s="124" t="s">
        <v>225</v>
      </c>
      <c r="E10" s="59"/>
      <c r="F10" s="12"/>
      <c r="G10" s="12"/>
      <c r="H10" s="37"/>
      <c r="I10" s="133"/>
      <c r="J10"/>
      <c r="K10"/>
      <c r="L10"/>
    </row>
    <row r="11" spans="1:12" s="111" customFormat="1" ht="12.75">
      <c r="A11" s="14"/>
      <c r="D11" s="124" t="s">
        <v>440</v>
      </c>
      <c r="E11" s="59"/>
      <c r="F11" s="12"/>
      <c r="G11" s="12"/>
      <c r="H11" s="37"/>
      <c r="I11" s="133"/>
      <c r="J11"/>
      <c r="K11"/>
      <c r="L11"/>
    </row>
    <row r="12" spans="1:12" s="111" customFormat="1" ht="42" customHeight="1">
      <c r="A12" s="15" t="s">
        <v>73</v>
      </c>
      <c r="B12" s="3" t="s">
        <v>74</v>
      </c>
      <c r="C12" s="21" t="s">
        <v>75</v>
      </c>
      <c r="D12" s="15" t="s">
        <v>208</v>
      </c>
      <c r="E12" s="60" t="s">
        <v>76</v>
      </c>
      <c r="F12" s="21" t="s">
        <v>209</v>
      </c>
      <c r="G12" s="21" t="s">
        <v>211</v>
      </c>
      <c r="H12" s="38" t="s">
        <v>210</v>
      </c>
      <c r="I12" s="133"/>
      <c r="J12"/>
      <c r="K12"/>
      <c r="L12"/>
    </row>
    <row r="13" spans="1:12" s="111" customFormat="1" ht="13.5" thickBot="1">
      <c r="A13" s="135" t="s">
        <v>0</v>
      </c>
      <c r="B13" s="136" t="s">
        <v>1</v>
      </c>
      <c r="C13" s="137">
        <v>928</v>
      </c>
      <c r="D13" s="135" t="s">
        <v>78</v>
      </c>
      <c r="E13" s="135"/>
      <c r="F13" s="137"/>
      <c r="G13" s="137"/>
      <c r="H13" s="138">
        <f>H14+H22</f>
        <v>3523.36</v>
      </c>
      <c r="I13" s="133"/>
      <c r="J13"/>
      <c r="K13"/>
      <c r="L13"/>
    </row>
    <row r="14" spans="1:12" s="111" customFormat="1" ht="41.25" customHeight="1" thickBot="1">
      <c r="A14" s="84" t="s">
        <v>2</v>
      </c>
      <c r="B14" s="85" t="s">
        <v>3</v>
      </c>
      <c r="C14" s="86">
        <v>928</v>
      </c>
      <c r="D14" s="87" t="s">
        <v>77</v>
      </c>
      <c r="E14" s="87"/>
      <c r="F14" s="86"/>
      <c r="G14" s="86"/>
      <c r="H14" s="88">
        <f>H15</f>
        <v>1226.46</v>
      </c>
      <c r="I14" s="133"/>
      <c r="J14"/>
      <c r="K14"/>
      <c r="L14"/>
    </row>
    <row r="15" spans="1:12" s="111" customFormat="1" ht="13.5" thickBot="1">
      <c r="A15" s="40" t="s">
        <v>4</v>
      </c>
      <c r="B15" s="90" t="s">
        <v>5</v>
      </c>
      <c r="C15" s="42">
        <v>928</v>
      </c>
      <c r="D15" s="43" t="s">
        <v>77</v>
      </c>
      <c r="E15" s="43" t="s">
        <v>159</v>
      </c>
      <c r="F15" s="42"/>
      <c r="G15" s="42"/>
      <c r="H15" s="66">
        <f>H16</f>
        <v>1226.46</v>
      </c>
      <c r="I15" s="133"/>
      <c r="J15"/>
      <c r="K15"/>
      <c r="L15"/>
    </row>
    <row r="16" spans="1:12" s="111" customFormat="1" ht="58.5" customHeight="1">
      <c r="A16" s="16" t="s">
        <v>103</v>
      </c>
      <c r="B16" s="19" t="s">
        <v>102</v>
      </c>
      <c r="C16" s="22">
        <v>928</v>
      </c>
      <c r="D16" s="16" t="s">
        <v>77</v>
      </c>
      <c r="E16" s="58" t="s">
        <v>159</v>
      </c>
      <c r="F16" s="22">
        <v>100</v>
      </c>
      <c r="G16" s="22" t="s">
        <v>80</v>
      </c>
      <c r="H16" s="25">
        <f>H17</f>
        <v>1226.46</v>
      </c>
      <c r="I16" s="133"/>
      <c r="J16"/>
      <c r="K16"/>
      <c r="L16"/>
    </row>
    <row r="17" spans="1:12" s="111" customFormat="1" ht="21" thickBot="1">
      <c r="A17" s="16"/>
      <c r="B17" s="20" t="s">
        <v>6</v>
      </c>
      <c r="C17" s="22">
        <v>928</v>
      </c>
      <c r="D17" s="16" t="s">
        <v>77</v>
      </c>
      <c r="E17" s="1" t="s">
        <v>159</v>
      </c>
      <c r="F17" s="22">
        <v>120</v>
      </c>
      <c r="G17" s="22"/>
      <c r="H17" s="25">
        <f>H18+H20</f>
        <v>1226.46</v>
      </c>
      <c r="I17" s="133"/>
      <c r="J17"/>
      <c r="K17"/>
      <c r="L17"/>
    </row>
    <row r="18" spans="1:12" s="111" customFormat="1" ht="12.75" hidden="1">
      <c r="A18" s="16"/>
      <c r="B18" s="20" t="s">
        <v>199</v>
      </c>
      <c r="C18" s="22">
        <v>928</v>
      </c>
      <c r="D18" s="16" t="s">
        <v>77</v>
      </c>
      <c r="E18" s="1" t="s">
        <v>159</v>
      </c>
      <c r="F18" s="22">
        <v>121</v>
      </c>
      <c r="G18" s="22"/>
      <c r="H18" s="25">
        <v>942.5</v>
      </c>
      <c r="I18" s="133"/>
      <c r="J18"/>
      <c r="K18"/>
      <c r="L18"/>
    </row>
    <row r="19" spans="1:12" s="111" customFormat="1" ht="12.75" hidden="1">
      <c r="A19" s="16"/>
      <c r="B19" s="20" t="s">
        <v>195</v>
      </c>
      <c r="C19" s="22">
        <v>928</v>
      </c>
      <c r="D19" s="16" t="s">
        <v>77</v>
      </c>
      <c r="E19" s="1" t="s">
        <v>159</v>
      </c>
      <c r="F19" s="22">
        <v>121</v>
      </c>
      <c r="G19" s="22">
        <v>211</v>
      </c>
      <c r="H19" s="25">
        <v>942.5</v>
      </c>
      <c r="I19" s="133"/>
      <c r="J19"/>
      <c r="K19"/>
      <c r="L19"/>
    </row>
    <row r="20" spans="1:12" s="111" customFormat="1" ht="30" hidden="1">
      <c r="A20" s="16"/>
      <c r="B20" s="20" t="s">
        <v>198</v>
      </c>
      <c r="C20" s="22">
        <v>928</v>
      </c>
      <c r="D20" s="16" t="s">
        <v>77</v>
      </c>
      <c r="E20" s="1" t="s">
        <v>159</v>
      </c>
      <c r="F20" s="22">
        <v>129</v>
      </c>
      <c r="G20" s="22"/>
      <c r="H20" s="25">
        <f>271.56+12.4</f>
        <v>283.96</v>
      </c>
      <c r="I20" s="133"/>
      <c r="J20"/>
      <c r="K20"/>
      <c r="L20"/>
    </row>
    <row r="21" spans="1:8" ht="13.5" hidden="1" thickBot="1">
      <c r="A21" s="16"/>
      <c r="B21" s="20" t="s">
        <v>196</v>
      </c>
      <c r="C21" s="22">
        <v>928</v>
      </c>
      <c r="D21" s="16" t="s">
        <v>77</v>
      </c>
      <c r="E21" s="102" t="s">
        <v>159</v>
      </c>
      <c r="F21" s="22">
        <v>129</v>
      </c>
      <c r="G21" s="22">
        <v>213</v>
      </c>
      <c r="H21" s="25"/>
    </row>
    <row r="22" spans="1:8" ht="30.75" thickBot="1">
      <c r="A22" s="84" t="s">
        <v>7</v>
      </c>
      <c r="B22" s="89" t="s">
        <v>8</v>
      </c>
      <c r="C22" s="86">
        <v>928</v>
      </c>
      <c r="D22" s="87" t="s">
        <v>79</v>
      </c>
      <c r="E22" s="87"/>
      <c r="F22" s="86"/>
      <c r="G22" s="86"/>
      <c r="H22" s="88">
        <f>H23+H28+H42</f>
        <v>2296.9</v>
      </c>
    </row>
    <row r="23" spans="1:8" ht="21" thickBot="1">
      <c r="A23" s="40" t="s">
        <v>100</v>
      </c>
      <c r="B23" s="41" t="s">
        <v>10</v>
      </c>
      <c r="C23" s="42">
        <v>928</v>
      </c>
      <c r="D23" s="43" t="s">
        <v>79</v>
      </c>
      <c r="E23" s="43" t="s">
        <v>160</v>
      </c>
      <c r="F23" s="42"/>
      <c r="G23" s="42"/>
      <c r="H23" s="66">
        <f>H24</f>
        <v>265.2</v>
      </c>
    </row>
    <row r="24" spans="1:8" ht="45" customHeight="1">
      <c r="A24" s="16" t="s">
        <v>104</v>
      </c>
      <c r="B24" s="4" t="s">
        <v>102</v>
      </c>
      <c r="C24" s="22">
        <v>928</v>
      </c>
      <c r="D24" s="16" t="s">
        <v>79</v>
      </c>
      <c r="E24" s="58" t="s">
        <v>160</v>
      </c>
      <c r="F24" s="22">
        <v>100</v>
      </c>
      <c r="G24" s="22"/>
      <c r="H24" s="25">
        <f>H25</f>
        <v>265.2</v>
      </c>
    </row>
    <row r="25" spans="1:8" ht="21" thickBot="1">
      <c r="A25" s="16"/>
      <c r="B25" s="20" t="s">
        <v>6</v>
      </c>
      <c r="C25" s="22">
        <v>928</v>
      </c>
      <c r="D25" s="16" t="s">
        <v>79</v>
      </c>
      <c r="E25" s="9" t="s">
        <v>160</v>
      </c>
      <c r="F25" s="22">
        <v>120</v>
      </c>
      <c r="G25" s="22"/>
      <c r="H25" s="25">
        <f>H26</f>
        <v>265.2</v>
      </c>
    </row>
    <row r="26" spans="1:8" ht="45.75" customHeight="1" hidden="1">
      <c r="A26" s="16"/>
      <c r="B26" s="20" t="s">
        <v>227</v>
      </c>
      <c r="C26" s="22">
        <v>928</v>
      </c>
      <c r="D26" s="16" t="s">
        <v>79</v>
      </c>
      <c r="E26" s="1" t="s">
        <v>160</v>
      </c>
      <c r="F26" s="22">
        <v>123</v>
      </c>
      <c r="G26" s="22"/>
      <c r="H26" s="25">
        <v>265.2</v>
      </c>
    </row>
    <row r="27" spans="1:8" ht="13.5" customHeight="1" hidden="1" thickBot="1">
      <c r="A27" s="16"/>
      <c r="B27" s="20" t="s">
        <v>197</v>
      </c>
      <c r="C27" s="22">
        <v>928</v>
      </c>
      <c r="D27" s="16" t="s">
        <v>79</v>
      </c>
      <c r="E27" s="102" t="s">
        <v>160</v>
      </c>
      <c r="F27" s="22">
        <v>123</v>
      </c>
      <c r="G27" s="22">
        <v>226</v>
      </c>
      <c r="H27" s="25"/>
    </row>
    <row r="28" spans="1:14" ht="21" thickBot="1">
      <c r="A28" s="40" t="s">
        <v>9</v>
      </c>
      <c r="B28" s="41" t="s">
        <v>12</v>
      </c>
      <c r="C28" s="42">
        <v>928</v>
      </c>
      <c r="D28" s="43" t="s">
        <v>79</v>
      </c>
      <c r="E28" s="43" t="s">
        <v>162</v>
      </c>
      <c r="F28" s="42"/>
      <c r="G28" s="42"/>
      <c r="H28" s="66">
        <f>H29+H33</f>
        <v>1957.2</v>
      </c>
      <c r="N28" s="237"/>
    </row>
    <row r="29" spans="1:8" ht="56.25" customHeight="1">
      <c r="A29" s="16" t="s">
        <v>11</v>
      </c>
      <c r="B29" s="4" t="s">
        <v>102</v>
      </c>
      <c r="C29" s="22">
        <v>928</v>
      </c>
      <c r="D29" s="16" t="s">
        <v>79</v>
      </c>
      <c r="E29" s="58" t="s">
        <v>162</v>
      </c>
      <c r="F29" s="22">
        <v>100</v>
      </c>
      <c r="G29" s="22"/>
      <c r="H29" s="25">
        <f>H30</f>
        <v>1570.4</v>
      </c>
    </row>
    <row r="30" spans="1:8" ht="20.25">
      <c r="A30" s="16"/>
      <c r="B30" s="20" t="s">
        <v>6</v>
      </c>
      <c r="C30" s="22">
        <v>928</v>
      </c>
      <c r="D30" s="16" t="s">
        <v>79</v>
      </c>
      <c r="E30" s="1" t="s">
        <v>162</v>
      </c>
      <c r="F30" s="22">
        <v>120</v>
      </c>
      <c r="G30" s="22"/>
      <c r="H30" s="25">
        <f>H31+H32</f>
        <v>1570.4</v>
      </c>
    </row>
    <row r="31" spans="1:8" ht="12.75" hidden="1">
      <c r="A31" s="16"/>
      <c r="B31" s="20" t="s">
        <v>199</v>
      </c>
      <c r="C31" s="22">
        <v>928</v>
      </c>
      <c r="D31" s="16" t="s">
        <v>79</v>
      </c>
      <c r="E31" s="1" t="s">
        <v>162</v>
      </c>
      <c r="F31" s="22">
        <v>121</v>
      </c>
      <c r="G31" s="22"/>
      <c r="H31" s="25">
        <v>1206.4</v>
      </c>
    </row>
    <row r="32" spans="1:8" ht="30" hidden="1">
      <c r="A32" s="16"/>
      <c r="B32" s="20" t="s">
        <v>198</v>
      </c>
      <c r="C32" s="22">
        <v>928</v>
      </c>
      <c r="D32" s="16" t="s">
        <v>79</v>
      </c>
      <c r="E32" s="1" t="s">
        <v>162</v>
      </c>
      <c r="F32" s="22">
        <v>129</v>
      </c>
      <c r="G32" s="22"/>
      <c r="H32" s="25">
        <f>364.4-0.4</f>
        <v>364</v>
      </c>
    </row>
    <row r="33" spans="1:8" ht="30" customHeight="1">
      <c r="A33" s="17" t="s">
        <v>193</v>
      </c>
      <c r="B33" s="33" t="s">
        <v>24</v>
      </c>
      <c r="C33" s="23">
        <v>928</v>
      </c>
      <c r="D33" s="17" t="s">
        <v>79</v>
      </c>
      <c r="E33" s="9" t="s">
        <v>162</v>
      </c>
      <c r="F33" s="23">
        <v>200</v>
      </c>
      <c r="G33" s="23"/>
      <c r="H33" s="26">
        <f>H34</f>
        <v>386.8</v>
      </c>
    </row>
    <row r="34" spans="1:8" ht="30" customHeight="1">
      <c r="A34" s="17"/>
      <c r="B34" s="5" t="s">
        <v>105</v>
      </c>
      <c r="C34" s="23">
        <v>928</v>
      </c>
      <c r="D34" s="17" t="s">
        <v>79</v>
      </c>
      <c r="E34" s="1" t="s">
        <v>162</v>
      </c>
      <c r="F34" s="23">
        <v>240</v>
      </c>
      <c r="G34" s="23"/>
      <c r="H34" s="26">
        <f>H36+H37</f>
        <v>386.8</v>
      </c>
    </row>
    <row r="35" spans="1:12" s="111" customFormat="1" ht="12.75" customHeight="1" hidden="1">
      <c r="A35" s="17"/>
      <c r="B35" s="7" t="s">
        <v>200</v>
      </c>
      <c r="C35" s="23">
        <v>928</v>
      </c>
      <c r="D35" s="17" t="s">
        <v>79</v>
      </c>
      <c r="E35" s="1" t="s">
        <v>162</v>
      </c>
      <c r="F35" s="23">
        <v>242</v>
      </c>
      <c r="G35" s="23">
        <v>221</v>
      </c>
      <c r="H35" s="26">
        <f>200-166</f>
        <v>34</v>
      </c>
      <c r="I35" s="133">
        <v>-166</v>
      </c>
      <c r="J35"/>
      <c r="K35"/>
      <c r="L35"/>
    </row>
    <row r="36" spans="1:12" s="111" customFormat="1" ht="30" customHeight="1" hidden="1">
      <c r="A36" s="17"/>
      <c r="B36" s="107" t="s">
        <v>188</v>
      </c>
      <c r="C36" s="23">
        <v>928</v>
      </c>
      <c r="D36" s="17" t="s">
        <v>79</v>
      </c>
      <c r="E36" s="62" t="s">
        <v>162</v>
      </c>
      <c r="F36" s="23">
        <v>244</v>
      </c>
      <c r="G36" s="23"/>
      <c r="H36" s="26">
        <f>386.8-49.6</f>
        <v>337.2</v>
      </c>
      <c r="I36" s="133"/>
      <c r="J36"/>
      <c r="K36"/>
      <c r="L36"/>
    </row>
    <row r="37" spans="1:12" s="111" customFormat="1" ht="24.75" customHeight="1" hidden="1">
      <c r="A37" s="63"/>
      <c r="B37" s="152" t="s">
        <v>191</v>
      </c>
      <c r="C37" s="27">
        <v>928</v>
      </c>
      <c r="D37" s="63" t="s">
        <v>79</v>
      </c>
      <c r="E37" s="1" t="s">
        <v>162</v>
      </c>
      <c r="F37" s="245">
        <v>242</v>
      </c>
      <c r="G37" s="245">
        <v>223</v>
      </c>
      <c r="H37" s="28">
        <v>49.6</v>
      </c>
      <c r="I37" s="133">
        <v>21.2</v>
      </c>
      <c r="J37"/>
      <c r="K37"/>
      <c r="L37"/>
    </row>
    <row r="38" spans="1:12" s="111" customFormat="1" ht="12.75" customHeight="1" hidden="1">
      <c r="A38" s="17"/>
      <c r="B38" s="5" t="s">
        <v>202</v>
      </c>
      <c r="C38" s="23">
        <v>928</v>
      </c>
      <c r="D38" s="18" t="s">
        <v>79</v>
      </c>
      <c r="E38" s="1" t="s">
        <v>162</v>
      </c>
      <c r="F38" s="24">
        <v>244</v>
      </c>
      <c r="G38" s="23">
        <v>225</v>
      </c>
      <c r="H38" s="26">
        <f>30+99.2</f>
        <v>129.2</v>
      </c>
      <c r="I38" s="133">
        <v>99.2</v>
      </c>
      <c r="J38"/>
      <c r="K38"/>
      <c r="L38"/>
    </row>
    <row r="39" spans="1:12" s="111" customFormat="1" ht="12.75" customHeight="1" hidden="1">
      <c r="A39" s="17"/>
      <c r="B39" s="5" t="s">
        <v>197</v>
      </c>
      <c r="C39" s="23">
        <v>928</v>
      </c>
      <c r="D39" s="17" t="s">
        <v>79</v>
      </c>
      <c r="E39" s="1" t="s">
        <v>162</v>
      </c>
      <c r="F39" s="23">
        <v>244</v>
      </c>
      <c r="G39" s="106">
        <v>226</v>
      </c>
      <c r="H39" s="26">
        <f>56+54</f>
        <v>110</v>
      </c>
      <c r="I39" s="133">
        <v>54</v>
      </c>
      <c r="J39"/>
      <c r="K39"/>
      <c r="L39"/>
    </row>
    <row r="40" spans="1:12" s="111" customFormat="1" ht="12.75" customHeight="1" hidden="1">
      <c r="A40" s="17"/>
      <c r="B40" s="5" t="s">
        <v>207</v>
      </c>
      <c r="C40" s="23">
        <v>928</v>
      </c>
      <c r="D40" s="17" t="s">
        <v>79</v>
      </c>
      <c r="E40" s="1" t="s">
        <v>162</v>
      </c>
      <c r="F40" s="23">
        <v>244</v>
      </c>
      <c r="G40" s="106">
        <v>310</v>
      </c>
      <c r="H40" s="26">
        <v>20</v>
      </c>
      <c r="I40" s="133">
        <v>20</v>
      </c>
      <c r="J40"/>
      <c r="K40"/>
      <c r="L40"/>
    </row>
    <row r="41" spans="1:12" s="111" customFormat="1" ht="12.75" customHeight="1" hidden="1">
      <c r="A41" s="17"/>
      <c r="B41" s="5" t="s">
        <v>206</v>
      </c>
      <c r="C41" s="23">
        <v>928</v>
      </c>
      <c r="D41" s="17" t="s">
        <v>79</v>
      </c>
      <c r="E41" s="1" t="s">
        <v>162</v>
      </c>
      <c r="F41" s="23">
        <v>244</v>
      </c>
      <c r="G41" s="106">
        <v>340</v>
      </c>
      <c r="H41" s="26">
        <v>104.5</v>
      </c>
      <c r="I41" s="133">
        <v>100</v>
      </c>
      <c r="J41"/>
      <c r="K41"/>
      <c r="L41"/>
    </row>
    <row r="42" spans="1:12" s="111" customFormat="1" ht="12.75">
      <c r="A42" s="141" t="s">
        <v>101</v>
      </c>
      <c r="B42" s="142" t="s">
        <v>13</v>
      </c>
      <c r="C42" s="143">
        <v>928</v>
      </c>
      <c r="D42" s="144" t="s">
        <v>79</v>
      </c>
      <c r="E42" s="145" t="s">
        <v>161</v>
      </c>
      <c r="F42" s="143"/>
      <c r="G42" s="143"/>
      <c r="H42" s="246">
        <f>H43</f>
        <v>74.5</v>
      </c>
      <c r="I42" s="133"/>
      <c r="J42"/>
      <c r="K42"/>
      <c r="L42"/>
    </row>
    <row r="43" spans="1:12" s="111" customFormat="1" ht="12.75">
      <c r="A43" s="17" t="s">
        <v>203</v>
      </c>
      <c r="B43" s="5" t="s">
        <v>106</v>
      </c>
      <c r="C43" s="23">
        <v>928</v>
      </c>
      <c r="D43" s="17" t="s">
        <v>79</v>
      </c>
      <c r="E43" s="1" t="s">
        <v>161</v>
      </c>
      <c r="F43" s="23">
        <v>800</v>
      </c>
      <c r="G43" s="23"/>
      <c r="H43" s="26">
        <f>H44</f>
        <v>74.5</v>
      </c>
      <c r="I43" s="133"/>
      <c r="J43"/>
      <c r="K43"/>
      <c r="L43"/>
    </row>
    <row r="44" spans="1:12" s="111" customFormat="1" ht="13.5" thickBot="1">
      <c r="A44" s="17"/>
      <c r="B44" s="7" t="s">
        <v>14</v>
      </c>
      <c r="C44" s="23">
        <v>928</v>
      </c>
      <c r="D44" s="17" t="s">
        <v>79</v>
      </c>
      <c r="E44" s="1" t="s">
        <v>161</v>
      </c>
      <c r="F44" s="23">
        <v>850</v>
      </c>
      <c r="G44" s="23"/>
      <c r="H44" s="26">
        <f>H46+H45</f>
        <v>74.5</v>
      </c>
      <c r="I44" s="133"/>
      <c r="J44"/>
      <c r="K44"/>
      <c r="L44"/>
    </row>
    <row r="45" spans="1:12" s="111" customFormat="1" ht="12.75" hidden="1">
      <c r="A45" s="17"/>
      <c r="B45" s="139" t="s">
        <v>237</v>
      </c>
      <c r="C45" s="23"/>
      <c r="D45" s="17" t="s">
        <v>79</v>
      </c>
      <c r="E45" s="1" t="s">
        <v>161</v>
      </c>
      <c r="F45" s="23">
        <v>851</v>
      </c>
      <c r="G45" s="23"/>
      <c r="H45" s="26">
        <v>0.5</v>
      </c>
      <c r="I45" s="133"/>
      <c r="J45"/>
      <c r="K45"/>
      <c r="L45"/>
    </row>
    <row r="46" spans="1:12" s="111" customFormat="1" ht="12.75" hidden="1">
      <c r="A46" s="17"/>
      <c r="B46" s="7" t="s">
        <v>204</v>
      </c>
      <c r="C46" s="23">
        <v>928</v>
      </c>
      <c r="D46" s="17" t="s">
        <v>79</v>
      </c>
      <c r="E46" s="1" t="s">
        <v>161</v>
      </c>
      <c r="F46" s="23">
        <v>853</v>
      </c>
      <c r="G46" s="23"/>
      <c r="H46" s="26">
        <v>74</v>
      </c>
      <c r="I46" s="133"/>
      <c r="J46"/>
      <c r="K46"/>
      <c r="L46"/>
    </row>
    <row r="47" spans="1:12" s="111" customFormat="1" ht="13.5" hidden="1" thickBot="1">
      <c r="A47" s="16"/>
      <c r="B47" s="112" t="s">
        <v>192</v>
      </c>
      <c r="C47" s="22">
        <v>928</v>
      </c>
      <c r="D47" s="16" t="s">
        <v>79</v>
      </c>
      <c r="E47" s="1" t="s">
        <v>161</v>
      </c>
      <c r="F47" s="22">
        <v>853</v>
      </c>
      <c r="G47" s="22">
        <v>290</v>
      </c>
      <c r="H47" s="25">
        <v>74.3</v>
      </c>
      <c r="I47" s="133"/>
      <c r="J47"/>
      <c r="K47"/>
      <c r="L47"/>
    </row>
    <row r="48" spans="1:12" s="111" customFormat="1" ht="13.5" hidden="1" thickBot="1">
      <c r="A48" s="79" t="s">
        <v>213</v>
      </c>
      <c r="B48" s="80" t="s">
        <v>1</v>
      </c>
      <c r="C48" s="81">
        <v>966</v>
      </c>
      <c r="D48" s="82" t="s">
        <v>78</v>
      </c>
      <c r="E48" s="82"/>
      <c r="F48" s="81"/>
      <c r="G48" s="81"/>
      <c r="H48" s="83">
        <f>H50+H109+H113</f>
        <v>29738.79</v>
      </c>
      <c r="I48" s="133"/>
      <c r="J48"/>
      <c r="K48"/>
      <c r="L48"/>
    </row>
    <row r="49" spans="1:9" ht="13.5" hidden="1" thickBot="1">
      <c r="A49" s="79" t="s">
        <v>213</v>
      </c>
      <c r="B49" s="80" t="s">
        <v>1</v>
      </c>
      <c r="C49" s="81">
        <v>966</v>
      </c>
      <c r="D49" s="82" t="s">
        <v>78</v>
      </c>
      <c r="E49" s="82"/>
      <c r="F49" s="81"/>
      <c r="G49" s="81"/>
      <c r="H49" s="83">
        <f>H50+H109+H113</f>
        <v>29738.79</v>
      </c>
      <c r="I49"/>
    </row>
    <row r="50" spans="1:12" s="111" customFormat="1" ht="30.75" thickBot="1">
      <c r="A50" s="73" t="s">
        <v>15</v>
      </c>
      <c r="B50" s="74" t="s">
        <v>16</v>
      </c>
      <c r="C50" s="75">
        <v>966</v>
      </c>
      <c r="D50" s="76" t="s">
        <v>82</v>
      </c>
      <c r="E50" s="76"/>
      <c r="F50" s="75"/>
      <c r="G50" s="75"/>
      <c r="H50" s="77">
        <f>H51+H58+H88+H93</f>
        <v>25714.39</v>
      </c>
      <c r="I50" s="133"/>
      <c r="J50"/>
      <c r="K50"/>
      <c r="L50"/>
    </row>
    <row r="51" spans="1:12" s="111" customFormat="1" ht="45" customHeight="1" thickBot="1">
      <c r="A51" s="40" t="s">
        <v>17</v>
      </c>
      <c r="B51" s="41" t="s">
        <v>18</v>
      </c>
      <c r="C51" s="42">
        <v>966</v>
      </c>
      <c r="D51" s="43" t="s">
        <v>82</v>
      </c>
      <c r="E51" s="43" t="s">
        <v>163</v>
      </c>
      <c r="F51" s="42"/>
      <c r="G51" s="42"/>
      <c r="H51" s="66">
        <f>H53</f>
        <v>1226.46</v>
      </c>
      <c r="I51" s="133"/>
      <c r="J51"/>
      <c r="K51"/>
      <c r="L51"/>
    </row>
    <row r="52" spans="1:12" s="111" customFormat="1" ht="56.25" customHeight="1">
      <c r="A52" s="16" t="s">
        <v>19</v>
      </c>
      <c r="B52" s="4" t="s">
        <v>102</v>
      </c>
      <c r="C52" s="29">
        <v>966</v>
      </c>
      <c r="D52" s="9" t="s">
        <v>82</v>
      </c>
      <c r="E52" s="9" t="s">
        <v>163</v>
      </c>
      <c r="F52" s="29">
        <v>100</v>
      </c>
      <c r="G52" s="29"/>
      <c r="H52" s="25">
        <f>H53</f>
        <v>1226.46</v>
      </c>
      <c r="I52" s="133"/>
      <c r="J52"/>
      <c r="K52"/>
      <c r="L52"/>
    </row>
    <row r="53" spans="1:8" ht="31.5" customHeight="1" thickBot="1">
      <c r="A53" s="17"/>
      <c r="B53" s="20" t="s">
        <v>6</v>
      </c>
      <c r="C53" s="27">
        <v>966</v>
      </c>
      <c r="D53" s="1" t="s">
        <v>82</v>
      </c>
      <c r="E53" s="9" t="s">
        <v>163</v>
      </c>
      <c r="F53" s="27">
        <v>120</v>
      </c>
      <c r="G53" s="27"/>
      <c r="H53" s="26">
        <f>H54+H57</f>
        <v>1226.46</v>
      </c>
    </row>
    <row r="54" spans="1:8" ht="12.75" hidden="1">
      <c r="A54" s="16"/>
      <c r="B54" s="20" t="s">
        <v>199</v>
      </c>
      <c r="C54" s="27">
        <v>966</v>
      </c>
      <c r="D54" s="1" t="s">
        <v>82</v>
      </c>
      <c r="E54" s="1" t="s">
        <v>163</v>
      </c>
      <c r="F54" s="22">
        <v>121</v>
      </c>
      <c r="G54" s="22"/>
      <c r="H54" s="25">
        <v>942.5</v>
      </c>
    </row>
    <row r="55" spans="1:8" ht="12.75" hidden="1">
      <c r="A55" s="16"/>
      <c r="B55" s="20" t="s">
        <v>195</v>
      </c>
      <c r="C55" s="27">
        <v>966</v>
      </c>
      <c r="D55" s="1" t="s">
        <v>82</v>
      </c>
      <c r="E55" s="1" t="s">
        <v>163</v>
      </c>
      <c r="F55" s="22">
        <v>121</v>
      </c>
      <c r="G55" s="22">
        <v>211</v>
      </c>
      <c r="H55" s="25">
        <v>942.5</v>
      </c>
    </row>
    <row r="56" spans="1:8" ht="30" hidden="1">
      <c r="A56" s="16"/>
      <c r="B56" s="20" t="s">
        <v>198</v>
      </c>
      <c r="C56" s="27">
        <v>966</v>
      </c>
      <c r="D56" s="1" t="s">
        <v>82</v>
      </c>
      <c r="E56" s="1" t="s">
        <v>163</v>
      </c>
      <c r="F56" s="22">
        <v>129</v>
      </c>
      <c r="G56" s="22"/>
      <c r="H56" s="25">
        <f>H57</f>
        <v>283.96</v>
      </c>
    </row>
    <row r="57" spans="1:13" ht="13.5" hidden="1" thickBot="1">
      <c r="A57" s="16"/>
      <c r="B57" s="20" t="s">
        <v>196</v>
      </c>
      <c r="C57" s="27">
        <v>966</v>
      </c>
      <c r="D57" s="1" t="s">
        <v>82</v>
      </c>
      <c r="E57" s="62" t="s">
        <v>163</v>
      </c>
      <c r="F57" s="22">
        <v>129</v>
      </c>
      <c r="G57" s="22">
        <v>213</v>
      </c>
      <c r="H57" s="25">
        <f>271.56+12.4</f>
        <v>283.96</v>
      </c>
      <c r="M57">
        <v>12.4</v>
      </c>
    </row>
    <row r="58" spans="1:8" ht="21" thickBot="1">
      <c r="A58" s="40" t="s">
        <v>20</v>
      </c>
      <c r="B58" s="41" t="s">
        <v>21</v>
      </c>
      <c r="C58" s="42">
        <v>966</v>
      </c>
      <c r="D58" s="43" t="s">
        <v>82</v>
      </c>
      <c r="E58" s="43" t="s">
        <v>164</v>
      </c>
      <c r="F58" s="42"/>
      <c r="G58" s="42"/>
      <c r="H58" s="66">
        <f>H59+H64+H79</f>
        <v>20353.73</v>
      </c>
    </row>
    <row r="59" spans="1:8" ht="44.25" customHeight="1">
      <c r="A59" s="17" t="s">
        <v>22</v>
      </c>
      <c r="B59" s="101" t="s">
        <v>102</v>
      </c>
      <c r="C59" s="45">
        <v>966</v>
      </c>
      <c r="D59" s="46" t="s">
        <v>82</v>
      </c>
      <c r="E59" s="61" t="s">
        <v>164</v>
      </c>
      <c r="F59" s="45">
        <v>100</v>
      </c>
      <c r="G59" s="45"/>
      <c r="H59" s="55">
        <f>H60</f>
        <v>17407.73</v>
      </c>
    </row>
    <row r="60" spans="1:8" ht="20.25">
      <c r="A60" s="17"/>
      <c r="B60" s="20" t="s">
        <v>6</v>
      </c>
      <c r="C60" s="27">
        <v>966</v>
      </c>
      <c r="D60" s="1" t="s">
        <v>82</v>
      </c>
      <c r="E60" s="1" t="s">
        <v>164</v>
      </c>
      <c r="F60" s="27">
        <v>120</v>
      </c>
      <c r="G60" s="27"/>
      <c r="H60" s="26">
        <f>H61+H62+H63</f>
        <v>17407.73</v>
      </c>
    </row>
    <row r="61" spans="1:8" ht="12.75" hidden="1">
      <c r="A61" s="16"/>
      <c r="B61" s="20" t="s">
        <v>199</v>
      </c>
      <c r="C61" s="27">
        <v>966</v>
      </c>
      <c r="D61" s="1" t="s">
        <v>82</v>
      </c>
      <c r="E61" s="1" t="s">
        <v>164</v>
      </c>
      <c r="F61" s="22">
        <v>121</v>
      </c>
      <c r="G61" s="22"/>
      <c r="H61" s="25">
        <f>13496.6-150.8</f>
        <v>13345.800000000001</v>
      </c>
    </row>
    <row r="62" spans="1:8" ht="20.25" hidden="1">
      <c r="A62" s="16"/>
      <c r="B62" s="20" t="s">
        <v>235</v>
      </c>
      <c r="C62" s="27"/>
      <c r="D62" s="1" t="s">
        <v>82</v>
      </c>
      <c r="E62" s="1" t="s">
        <v>164</v>
      </c>
      <c r="F62" s="22">
        <v>122</v>
      </c>
      <c r="G62" s="22"/>
      <c r="H62" s="25">
        <v>31.9</v>
      </c>
    </row>
    <row r="63" spans="1:8" ht="30" hidden="1">
      <c r="A63" s="16"/>
      <c r="B63" s="20" t="s">
        <v>198</v>
      </c>
      <c r="C63" s="27">
        <v>966</v>
      </c>
      <c r="D63" s="1" t="s">
        <v>82</v>
      </c>
      <c r="E63" s="1" t="s">
        <v>164</v>
      </c>
      <c r="F63" s="22">
        <v>129</v>
      </c>
      <c r="G63" s="22"/>
      <c r="H63" s="25">
        <f>4073.83-43.8</f>
        <v>4030.0299999999997</v>
      </c>
    </row>
    <row r="64" spans="1:8" ht="20.25">
      <c r="A64" s="17" t="s">
        <v>23</v>
      </c>
      <c r="B64" s="35" t="s">
        <v>24</v>
      </c>
      <c r="C64" s="27">
        <v>966</v>
      </c>
      <c r="D64" s="17" t="s">
        <v>82</v>
      </c>
      <c r="E64" s="1" t="s">
        <v>164</v>
      </c>
      <c r="F64" s="23">
        <v>200</v>
      </c>
      <c r="G64" s="23"/>
      <c r="H64" s="26">
        <f>H65</f>
        <v>2851.5</v>
      </c>
    </row>
    <row r="65" spans="1:8" ht="26.25" customHeight="1">
      <c r="A65" s="17"/>
      <c r="B65" s="5" t="s">
        <v>105</v>
      </c>
      <c r="C65" s="27">
        <v>966</v>
      </c>
      <c r="D65" s="17" t="s">
        <v>82</v>
      </c>
      <c r="E65" s="1" t="s">
        <v>164</v>
      </c>
      <c r="F65" s="23">
        <v>240</v>
      </c>
      <c r="G65" s="23"/>
      <c r="H65" s="26">
        <f>3109.7-258.2</f>
        <v>2851.5</v>
      </c>
    </row>
    <row r="66" spans="1:8" ht="26.25" customHeight="1" hidden="1">
      <c r="A66" s="17"/>
      <c r="B66" s="7" t="s">
        <v>191</v>
      </c>
      <c r="C66" s="27">
        <v>966</v>
      </c>
      <c r="D66" s="1" t="s">
        <v>82</v>
      </c>
      <c r="E66" s="1" t="s">
        <v>164</v>
      </c>
      <c r="F66" s="27">
        <v>242</v>
      </c>
      <c r="G66" s="27"/>
      <c r="H66" s="26">
        <v>2263.4</v>
      </c>
    </row>
    <row r="67" spans="1:8" ht="26.25" customHeight="1" hidden="1">
      <c r="A67" s="17"/>
      <c r="B67" s="7" t="s">
        <v>200</v>
      </c>
      <c r="C67" s="27">
        <v>966</v>
      </c>
      <c r="D67" s="1" t="s">
        <v>82</v>
      </c>
      <c r="E67" s="1" t="s">
        <v>164</v>
      </c>
      <c r="F67" s="27">
        <v>242</v>
      </c>
      <c r="G67" s="27">
        <v>221</v>
      </c>
      <c r="H67" s="26">
        <f>188.5+174.9</f>
        <v>363.4</v>
      </c>
    </row>
    <row r="68" spans="1:12" s="111" customFormat="1" ht="12.75" customHeight="1" hidden="1">
      <c r="A68" s="17"/>
      <c r="B68" s="7" t="s">
        <v>197</v>
      </c>
      <c r="C68" s="27">
        <v>966</v>
      </c>
      <c r="D68" s="1" t="s">
        <v>82</v>
      </c>
      <c r="E68" s="1" t="s">
        <v>164</v>
      </c>
      <c r="F68" s="27">
        <v>242</v>
      </c>
      <c r="G68" s="27">
        <v>226</v>
      </c>
      <c r="H68" s="26">
        <v>22</v>
      </c>
      <c r="I68" s="133">
        <v>174.9</v>
      </c>
      <c r="J68"/>
      <c r="K68"/>
      <c r="L68"/>
    </row>
    <row r="69" spans="1:12" s="111" customFormat="1" ht="12.75" customHeight="1" hidden="1">
      <c r="A69" s="17"/>
      <c r="B69" s="5" t="s">
        <v>207</v>
      </c>
      <c r="C69" s="23">
        <v>928</v>
      </c>
      <c r="D69" s="17" t="s">
        <v>82</v>
      </c>
      <c r="E69" s="1" t="s">
        <v>164</v>
      </c>
      <c r="F69" s="23">
        <v>242</v>
      </c>
      <c r="G69" s="106">
        <v>310</v>
      </c>
      <c r="H69" s="26">
        <v>50</v>
      </c>
      <c r="I69" s="133">
        <v>22</v>
      </c>
      <c r="J69"/>
      <c r="K69"/>
      <c r="L69"/>
    </row>
    <row r="70" spans="1:12" s="111" customFormat="1" ht="12.75" customHeight="1" hidden="1">
      <c r="A70" s="17"/>
      <c r="B70" s="5" t="s">
        <v>206</v>
      </c>
      <c r="C70" s="23">
        <v>928</v>
      </c>
      <c r="D70" s="17" t="s">
        <v>82</v>
      </c>
      <c r="E70" s="1" t="s">
        <v>164</v>
      </c>
      <c r="F70" s="23">
        <v>242</v>
      </c>
      <c r="G70" s="106">
        <v>340</v>
      </c>
      <c r="H70" s="26">
        <v>100</v>
      </c>
      <c r="I70" s="133">
        <v>50</v>
      </c>
      <c r="J70"/>
      <c r="K70"/>
      <c r="L70"/>
    </row>
    <row r="71" spans="1:12" s="111" customFormat="1" ht="29.25" customHeight="1" hidden="1">
      <c r="A71" s="17"/>
      <c r="B71" s="107" t="s">
        <v>188</v>
      </c>
      <c r="C71" s="27">
        <v>966</v>
      </c>
      <c r="D71" s="1" t="s">
        <v>82</v>
      </c>
      <c r="E71" s="1" t="s">
        <v>164</v>
      </c>
      <c r="F71" s="27">
        <v>244</v>
      </c>
      <c r="G71" s="27"/>
      <c r="H71" s="26">
        <f>H72+H73+H74+H75+H76+H77+H78</f>
        <v>5212.5</v>
      </c>
      <c r="I71" s="133">
        <v>100</v>
      </c>
      <c r="J71">
        <v>2000</v>
      </c>
      <c r="K71"/>
      <c r="L71"/>
    </row>
    <row r="72" spans="1:12" s="111" customFormat="1" ht="26.25" customHeight="1" hidden="1">
      <c r="A72" s="17"/>
      <c r="B72" s="5" t="s">
        <v>200</v>
      </c>
      <c r="C72" s="27">
        <v>966</v>
      </c>
      <c r="D72" s="16" t="s">
        <v>82</v>
      </c>
      <c r="E72" s="1" t="s">
        <v>164</v>
      </c>
      <c r="F72" s="22">
        <v>244</v>
      </c>
      <c r="G72" s="22">
        <v>221</v>
      </c>
      <c r="H72" s="247">
        <f>161+439</f>
        <v>600</v>
      </c>
      <c r="I72" s="133"/>
      <c r="J72"/>
      <c r="K72"/>
      <c r="L72"/>
    </row>
    <row r="73" spans="1:12" s="111" customFormat="1" ht="12.75" customHeight="1" hidden="1">
      <c r="A73" s="17"/>
      <c r="B73" s="5" t="s">
        <v>205</v>
      </c>
      <c r="C73" s="27">
        <v>966</v>
      </c>
      <c r="D73" s="16" t="s">
        <v>82</v>
      </c>
      <c r="E73" s="1" t="s">
        <v>164</v>
      </c>
      <c r="F73" s="22">
        <v>244</v>
      </c>
      <c r="G73" s="23">
        <v>222</v>
      </c>
      <c r="H73" s="126">
        <f>290.6+29.4-220</f>
        <v>100</v>
      </c>
      <c r="I73" s="133">
        <v>439</v>
      </c>
      <c r="J73"/>
      <c r="K73"/>
      <c r="L73"/>
    </row>
    <row r="74" spans="1:12" s="111" customFormat="1" ht="12.75" customHeight="1" hidden="1">
      <c r="A74" s="17"/>
      <c r="B74" s="6" t="s">
        <v>201</v>
      </c>
      <c r="C74" s="27">
        <v>966</v>
      </c>
      <c r="D74" s="16" t="s">
        <v>82</v>
      </c>
      <c r="E74" s="1" t="s">
        <v>164</v>
      </c>
      <c r="F74" s="22">
        <v>244</v>
      </c>
      <c r="G74" s="23">
        <v>223</v>
      </c>
      <c r="H74" s="126">
        <f>100-50</f>
        <v>50</v>
      </c>
      <c r="I74" s="133">
        <v>29.4</v>
      </c>
      <c r="J74"/>
      <c r="K74"/>
      <c r="L74"/>
    </row>
    <row r="75" spans="1:12" s="111" customFormat="1" ht="12.75" customHeight="1" hidden="1">
      <c r="A75" s="17"/>
      <c r="B75" s="6" t="s">
        <v>202</v>
      </c>
      <c r="C75" s="27">
        <v>966</v>
      </c>
      <c r="D75" s="16" t="s">
        <v>82</v>
      </c>
      <c r="E75" s="1" t="s">
        <v>164</v>
      </c>
      <c r="F75" s="22">
        <v>244</v>
      </c>
      <c r="G75" s="23">
        <v>225</v>
      </c>
      <c r="H75" s="126">
        <f>98.4+100.1+1000</f>
        <v>1198.5</v>
      </c>
      <c r="I75" s="133">
        <v>-50</v>
      </c>
      <c r="J75"/>
      <c r="K75"/>
      <c r="L75"/>
    </row>
    <row r="76" spans="1:12" s="111" customFormat="1" ht="12.75" customHeight="1" hidden="1">
      <c r="A76" s="17"/>
      <c r="B76" s="5" t="s">
        <v>197</v>
      </c>
      <c r="C76" s="27">
        <v>966</v>
      </c>
      <c r="D76" s="16" t="s">
        <v>82</v>
      </c>
      <c r="E76" s="1" t="s">
        <v>164</v>
      </c>
      <c r="F76" s="22">
        <v>244</v>
      </c>
      <c r="G76" s="23">
        <v>226</v>
      </c>
      <c r="H76" s="126">
        <f>922.4-492.9</f>
        <v>429.5</v>
      </c>
      <c r="I76" s="133">
        <v>100.1</v>
      </c>
      <c r="J76"/>
      <c r="K76"/>
      <c r="L76"/>
    </row>
    <row r="77" spans="1:12" s="111" customFormat="1" ht="12.75" customHeight="1" hidden="1">
      <c r="A77" s="17"/>
      <c r="B77" s="5" t="s">
        <v>207</v>
      </c>
      <c r="C77" s="27">
        <v>966</v>
      </c>
      <c r="D77" s="17" t="s">
        <v>82</v>
      </c>
      <c r="E77" s="1" t="s">
        <v>164</v>
      </c>
      <c r="F77" s="23">
        <v>244</v>
      </c>
      <c r="G77" s="23">
        <v>310</v>
      </c>
      <c r="H77" s="126">
        <f>202.4-172.4+3430.1-25.5-300-0.1-190-500</f>
        <v>2444.5</v>
      </c>
      <c r="I77" s="133">
        <v>-492.9</v>
      </c>
      <c r="J77"/>
      <c r="K77"/>
      <c r="L77"/>
    </row>
    <row r="78" spans="1:12" s="111" customFormat="1" ht="12.75" customHeight="1" hidden="1">
      <c r="A78" s="17"/>
      <c r="B78" s="5" t="s">
        <v>206</v>
      </c>
      <c r="C78" s="27">
        <v>966</v>
      </c>
      <c r="D78" s="17" t="s">
        <v>82</v>
      </c>
      <c r="E78" s="1" t="s">
        <v>164</v>
      </c>
      <c r="F78" s="23">
        <v>244</v>
      </c>
      <c r="G78" s="23">
        <v>340</v>
      </c>
      <c r="H78" s="126">
        <f>224.2+165.8</f>
        <v>390</v>
      </c>
      <c r="I78" s="133">
        <v>-172.4</v>
      </c>
      <c r="J78"/>
      <c r="K78"/>
      <c r="L78"/>
    </row>
    <row r="79" spans="1:12" s="111" customFormat="1" ht="12.75" customHeight="1">
      <c r="A79" s="1" t="s">
        <v>212</v>
      </c>
      <c r="B79" s="7" t="s">
        <v>106</v>
      </c>
      <c r="C79" s="27">
        <v>966</v>
      </c>
      <c r="D79" s="1" t="s">
        <v>82</v>
      </c>
      <c r="E79" s="1" t="s">
        <v>164</v>
      </c>
      <c r="F79" s="106">
        <v>800</v>
      </c>
      <c r="G79" s="106"/>
      <c r="H79" s="26">
        <f>H80+H83</f>
        <v>94.5</v>
      </c>
      <c r="I79" s="133">
        <v>165.8</v>
      </c>
      <c r="J79"/>
      <c r="K79"/>
      <c r="L79"/>
    </row>
    <row r="80" spans="1:12" s="111" customFormat="1" ht="12.75">
      <c r="A80" s="9"/>
      <c r="B80" s="8" t="s">
        <v>95</v>
      </c>
      <c r="C80" s="27">
        <v>966</v>
      </c>
      <c r="D80" s="1" t="s">
        <v>82</v>
      </c>
      <c r="E80" s="1" t="s">
        <v>164</v>
      </c>
      <c r="F80" s="23">
        <v>830</v>
      </c>
      <c r="G80" s="23"/>
      <c r="H80" s="26">
        <f>H81</f>
        <v>92</v>
      </c>
      <c r="I80" s="133"/>
      <c r="J80"/>
      <c r="K80"/>
      <c r="L80"/>
    </row>
    <row r="81" spans="1:13" s="111" customFormat="1" ht="60.75" hidden="1">
      <c r="A81" s="9"/>
      <c r="B81" s="108" t="s">
        <v>194</v>
      </c>
      <c r="C81" s="29">
        <v>966</v>
      </c>
      <c r="D81" s="9" t="s">
        <v>82</v>
      </c>
      <c r="E81" s="1" t="s">
        <v>164</v>
      </c>
      <c r="F81" s="22">
        <v>831</v>
      </c>
      <c r="G81" s="22"/>
      <c r="H81" s="25">
        <v>92</v>
      </c>
      <c r="I81" s="133"/>
      <c r="J81"/>
      <c r="K81"/>
      <c r="L81"/>
      <c r="M81" s="297">
        <v>92</v>
      </c>
    </row>
    <row r="82" spans="1:12" s="111" customFormat="1" ht="12.75" customHeight="1" thickBot="1">
      <c r="A82" s="9"/>
      <c r="B82" s="112" t="s">
        <v>14</v>
      </c>
      <c r="C82" s="27">
        <v>966</v>
      </c>
      <c r="D82" s="1" t="s">
        <v>82</v>
      </c>
      <c r="E82" s="9" t="s">
        <v>164</v>
      </c>
      <c r="F82" s="23">
        <v>850</v>
      </c>
      <c r="G82" s="23"/>
      <c r="H82" s="26">
        <f>H85+H84</f>
        <v>2.5</v>
      </c>
      <c r="I82" s="133"/>
      <c r="J82"/>
      <c r="K82"/>
      <c r="L82"/>
    </row>
    <row r="83" spans="1:12" s="111" customFormat="1" ht="15" customHeight="1" hidden="1">
      <c r="A83" s="9"/>
      <c r="B83" s="209" t="s">
        <v>14</v>
      </c>
      <c r="C83" s="29"/>
      <c r="D83" s="1" t="s">
        <v>82</v>
      </c>
      <c r="E83" s="9" t="s">
        <v>164</v>
      </c>
      <c r="F83" s="23">
        <v>850</v>
      </c>
      <c r="G83" s="22"/>
      <c r="H83" s="25">
        <f>H84+H85</f>
        <v>2.5</v>
      </c>
      <c r="I83" s="133"/>
      <c r="J83"/>
      <c r="K83"/>
      <c r="L83"/>
    </row>
    <row r="84" spans="1:12" s="111" customFormat="1" ht="12.75" hidden="1">
      <c r="A84" s="9"/>
      <c r="B84" s="134" t="s">
        <v>237</v>
      </c>
      <c r="C84" s="29"/>
      <c r="D84" s="1" t="s">
        <v>82</v>
      </c>
      <c r="E84" s="9" t="s">
        <v>164</v>
      </c>
      <c r="F84" s="23">
        <v>851</v>
      </c>
      <c r="G84" s="22"/>
      <c r="H84" s="25">
        <v>0.5</v>
      </c>
      <c r="I84" s="133"/>
      <c r="J84"/>
      <c r="K84"/>
      <c r="L84"/>
    </row>
    <row r="85" spans="1:12" s="111" customFormat="1" ht="12.75" hidden="1">
      <c r="A85" s="9"/>
      <c r="B85" s="108" t="s">
        <v>204</v>
      </c>
      <c r="C85" s="29">
        <v>966</v>
      </c>
      <c r="D85" s="9" t="s">
        <v>82</v>
      </c>
      <c r="E85" s="1" t="s">
        <v>164</v>
      </c>
      <c r="F85" s="22">
        <v>853</v>
      </c>
      <c r="G85" s="22"/>
      <c r="H85" s="25">
        <f>H86</f>
        <v>2</v>
      </c>
      <c r="I85" s="133"/>
      <c r="J85">
        <v>2</v>
      </c>
      <c r="K85"/>
      <c r="L85"/>
    </row>
    <row r="86" spans="1:12" s="111" customFormat="1" ht="13.5" hidden="1" thickBot="1">
      <c r="A86" s="9"/>
      <c r="B86" s="112" t="s">
        <v>192</v>
      </c>
      <c r="C86" s="29">
        <v>966</v>
      </c>
      <c r="D86" s="9" t="s">
        <v>82</v>
      </c>
      <c r="E86" s="102" t="s">
        <v>164</v>
      </c>
      <c r="F86" s="22">
        <v>853</v>
      </c>
      <c r="G86" s="22">
        <v>290</v>
      </c>
      <c r="H86" s="25">
        <f>1+1</f>
        <v>2</v>
      </c>
      <c r="I86" s="133"/>
      <c r="J86"/>
      <c r="K86"/>
      <c r="L86"/>
    </row>
    <row r="87" spans="1:8" ht="12.75" customHeight="1" hidden="1" thickBot="1">
      <c r="A87" s="40" t="s">
        <v>214</v>
      </c>
      <c r="B87" s="67" t="s">
        <v>124</v>
      </c>
      <c r="C87" s="42">
        <v>966</v>
      </c>
      <c r="D87" s="43" t="s">
        <v>82</v>
      </c>
      <c r="E87" s="43" t="s">
        <v>217</v>
      </c>
      <c r="F87" s="42"/>
      <c r="G87" s="42"/>
      <c r="H87" s="66">
        <f>H89</f>
        <v>6.5</v>
      </c>
    </row>
    <row r="88" spans="1:8" ht="48.75" customHeight="1" thickBot="1">
      <c r="A88" s="40" t="s">
        <v>214</v>
      </c>
      <c r="B88" s="303" t="s">
        <v>477</v>
      </c>
      <c r="C88" s="42"/>
      <c r="D88" s="43" t="s">
        <v>82</v>
      </c>
      <c r="E88" s="43" t="s">
        <v>217</v>
      </c>
      <c r="F88" s="42"/>
      <c r="G88" s="42"/>
      <c r="H88" s="66">
        <f>H89</f>
        <v>6.5</v>
      </c>
    </row>
    <row r="89" spans="1:8" ht="28.5" customHeight="1">
      <c r="A89" s="62" t="s">
        <v>215</v>
      </c>
      <c r="B89" s="116" t="s">
        <v>24</v>
      </c>
      <c r="C89" s="45">
        <v>966</v>
      </c>
      <c r="D89" s="46" t="s">
        <v>82</v>
      </c>
      <c r="E89" s="62" t="s">
        <v>217</v>
      </c>
      <c r="F89" s="45">
        <v>200</v>
      </c>
      <c r="G89" s="45"/>
      <c r="H89" s="55">
        <f>H90</f>
        <v>6.5</v>
      </c>
    </row>
    <row r="90" spans="1:8" ht="27" customHeight="1" thickBot="1">
      <c r="A90" s="1"/>
      <c r="B90" s="5" t="s">
        <v>105</v>
      </c>
      <c r="C90" s="106">
        <v>966</v>
      </c>
      <c r="D90" s="104" t="s">
        <v>82</v>
      </c>
      <c r="E90" s="1" t="s">
        <v>217</v>
      </c>
      <c r="F90" s="106">
        <v>240</v>
      </c>
      <c r="G90" s="106"/>
      <c r="H90" s="26">
        <f>H91</f>
        <v>6.5</v>
      </c>
    </row>
    <row r="91" spans="1:8" ht="23.25" customHeight="1" hidden="1">
      <c r="A91" s="9"/>
      <c r="B91" s="113" t="s">
        <v>188</v>
      </c>
      <c r="C91" s="114">
        <v>966</v>
      </c>
      <c r="D91" s="115" t="s">
        <v>82</v>
      </c>
      <c r="E91" s="9" t="s">
        <v>217</v>
      </c>
      <c r="F91" s="114">
        <v>244</v>
      </c>
      <c r="G91" s="114"/>
      <c r="H91" s="25">
        <v>6.5</v>
      </c>
    </row>
    <row r="92" spans="1:8" ht="24" customHeight="1" hidden="1" thickBot="1">
      <c r="A92" s="56"/>
      <c r="B92" s="6" t="s">
        <v>206</v>
      </c>
      <c r="C92" s="57">
        <v>966</v>
      </c>
      <c r="D92" s="46" t="s">
        <v>82</v>
      </c>
      <c r="E92" s="62" t="s">
        <v>217</v>
      </c>
      <c r="F92" s="45">
        <v>244</v>
      </c>
      <c r="G92" s="45">
        <v>340</v>
      </c>
      <c r="H92" s="55">
        <v>6</v>
      </c>
    </row>
    <row r="93" spans="1:8" ht="45.75" customHeight="1" thickBot="1">
      <c r="A93" s="40" t="s">
        <v>93</v>
      </c>
      <c r="B93" s="41" t="s">
        <v>474</v>
      </c>
      <c r="C93" s="42"/>
      <c r="D93" s="43" t="s">
        <v>82</v>
      </c>
      <c r="E93" s="43" t="s">
        <v>218</v>
      </c>
      <c r="F93" s="42"/>
      <c r="G93" s="42"/>
      <c r="H93" s="66">
        <f>H94+H102</f>
        <v>4127.7</v>
      </c>
    </row>
    <row r="94" spans="1:8" ht="54.75" customHeight="1">
      <c r="A94" s="9" t="s">
        <v>94</v>
      </c>
      <c r="B94" s="10" t="s">
        <v>102</v>
      </c>
      <c r="C94" s="29">
        <v>966</v>
      </c>
      <c r="D94" s="9" t="s">
        <v>82</v>
      </c>
      <c r="E94" s="9" t="s">
        <v>218</v>
      </c>
      <c r="F94" s="29">
        <v>100</v>
      </c>
      <c r="G94" s="29"/>
      <c r="H94" s="25">
        <f>H95</f>
        <v>3933</v>
      </c>
    </row>
    <row r="95" spans="1:8" ht="36" customHeight="1">
      <c r="A95" s="17"/>
      <c r="B95" s="20" t="s">
        <v>6</v>
      </c>
      <c r="C95" s="27">
        <v>966</v>
      </c>
      <c r="D95" s="9" t="s">
        <v>82</v>
      </c>
      <c r="E95" s="9" t="s">
        <v>218</v>
      </c>
      <c r="F95" s="27">
        <v>120</v>
      </c>
      <c r="G95" s="27"/>
      <c r="H95" s="26">
        <f>3828.6+104.4</f>
        <v>3933</v>
      </c>
    </row>
    <row r="96" spans="1:8" ht="12.75" hidden="1">
      <c r="A96" s="16"/>
      <c r="B96" s="20" t="s">
        <v>199</v>
      </c>
      <c r="C96" s="27">
        <v>966</v>
      </c>
      <c r="D96" s="9" t="s">
        <v>82</v>
      </c>
      <c r="E96" s="9" t="s">
        <v>218</v>
      </c>
      <c r="F96" s="22">
        <v>121</v>
      </c>
      <c r="G96" s="22"/>
      <c r="H96" s="25">
        <v>2940.6</v>
      </c>
    </row>
    <row r="97" spans="1:8" ht="12.75" hidden="1">
      <c r="A97" s="16"/>
      <c r="B97" s="20" t="s">
        <v>195</v>
      </c>
      <c r="C97" s="27">
        <v>966</v>
      </c>
      <c r="D97" s="9" t="s">
        <v>82</v>
      </c>
      <c r="E97" s="9" t="s">
        <v>218</v>
      </c>
      <c r="F97" s="22">
        <v>121</v>
      </c>
      <c r="G97" s="22">
        <v>211</v>
      </c>
      <c r="H97" s="25">
        <v>2940.6</v>
      </c>
    </row>
    <row r="98" spans="1:8" ht="20.25" hidden="1">
      <c r="A98" s="16"/>
      <c r="B98" s="20" t="s">
        <v>235</v>
      </c>
      <c r="C98" s="27"/>
      <c r="D98" s="9" t="s">
        <v>82</v>
      </c>
      <c r="E98" s="9" t="s">
        <v>218</v>
      </c>
      <c r="F98" s="22">
        <v>122</v>
      </c>
      <c r="G98" s="22"/>
      <c r="H98" s="25"/>
    </row>
    <row r="99" spans="1:10" ht="30" hidden="1">
      <c r="A99" s="16"/>
      <c r="B99" s="20" t="s">
        <v>198</v>
      </c>
      <c r="C99" s="27">
        <v>966</v>
      </c>
      <c r="D99" s="9" t="s">
        <v>82</v>
      </c>
      <c r="E99" s="9" t="s">
        <v>218</v>
      </c>
      <c r="F99" s="22">
        <v>129</v>
      </c>
      <c r="G99" s="22"/>
      <c r="H99" s="25">
        <v>888.06</v>
      </c>
      <c r="J99" t="s">
        <v>236</v>
      </c>
    </row>
    <row r="100" spans="1:8" ht="12.75" hidden="1">
      <c r="A100" s="16"/>
      <c r="B100" s="20" t="s">
        <v>196</v>
      </c>
      <c r="C100" s="27">
        <v>966</v>
      </c>
      <c r="D100" s="9" t="s">
        <v>82</v>
      </c>
      <c r="E100" s="9" t="s">
        <v>218</v>
      </c>
      <c r="F100" s="22">
        <v>129</v>
      </c>
      <c r="G100" s="22">
        <v>213</v>
      </c>
      <c r="H100" s="25">
        <v>888.1</v>
      </c>
    </row>
    <row r="101" spans="1:8" ht="20.25" hidden="1">
      <c r="A101" s="9" t="s">
        <v>216</v>
      </c>
      <c r="B101" s="107" t="s">
        <v>24</v>
      </c>
      <c r="C101" s="27">
        <v>966</v>
      </c>
      <c r="D101" s="1" t="s">
        <v>82</v>
      </c>
      <c r="E101" s="9" t="s">
        <v>218</v>
      </c>
      <c r="F101" s="27">
        <v>200</v>
      </c>
      <c r="G101" s="27"/>
      <c r="H101" s="26">
        <f>H103</f>
        <v>194.70000000000002</v>
      </c>
    </row>
    <row r="102" spans="1:8" ht="20.25">
      <c r="A102" s="9" t="s">
        <v>216</v>
      </c>
      <c r="B102" s="107" t="s">
        <v>24</v>
      </c>
      <c r="C102" s="27"/>
      <c r="D102" s="1" t="s">
        <v>82</v>
      </c>
      <c r="E102" s="9" t="s">
        <v>218</v>
      </c>
      <c r="F102" s="27">
        <v>200</v>
      </c>
      <c r="G102" s="27"/>
      <c r="H102" s="26">
        <f>H103</f>
        <v>194.70000000000002</v>
      </c>
    </row>
    <row r="103" spans="1:8" ht="21" thickBot="1">
      <c r="A103" s="9"/>
      <c r="B103" s="5" t="s">
        <v>105</v>
      </c>
      <c r="C103" s="27">
        <v>966</v>
      </c>
      <c r="D103" s="1" t="s">
        <v>82</v>
      </c>
      <c r="E103" s="9" t="s">
        <v>218</v>
      </c>
      <c r="F103" s="27">
        <v>240</v>
      </c>
      <c r="G103" s="27"/>
      <c r="H103" s="26">
        <f>299.1-104.4</f>
        <v>194.70000000000002</v>
      </c>
    </row>
    <row r="104" spans="1:8" ht="20.25" hidden="1">
      <c r="A104" s="9"/>
      <c r="B104" s="7" t="s">
        <v>191</v>
      </c>
      <c r="C104" s="27">
        <v>966</v>
      </c>
      <c r="D104" s="1" t="s">
        <v>82</v>
      </c>
      <c r="E104" s="9" t="s">
        <v>218</v>
      </c>
      <c r="F104" s="27">
        <v>242</v>
      </c>
      <c r="G104" s="27"/>
      <c r="H104" s="26">
        <v>150</v>
      </c>
    </row>
    <row r="105" spans="1:8" ht="12.75" hidden="1">
      <c r="A105" s="17"/>
      <c r="B105" s="7" t="s">
        <v>200</v>
      </c>
      <c r="C105" s="27">
        <v>966</v>
      </c>
      <c r="D105" s="1" t="s">
        <v>82</v>
      </c>
      <c r="E105" s="9" t="s">
        <v>218</v>
      </c>
      <c r="F105" s="27">
        <v>242</v>
      </c>
      <c r="G105" s="27">
        <v>221</v>
      </c>
      <c r="H105" s="26">
        <f>87+3</f>
        <v>90</v>
      </c>
    </row>
    <row r="106" spans="1:12" s="111" customFormat="1" ht="20.25" hidden="1">
      <c r="A106" s="17"/>
      <c r="B106" s="107" t="s">
        <v>188</v>
      </c>
      <c r="C106" s="27">
        <v>966</v>
      </c>
      <c r="D106" s="1" t="s">
        <v>82</v>
      </c>
      <c r="E106" s="9" t="s">
        <v>218</v>
      </c>
      <c r="F106" s="27">
        <v>244</v>
      </c>
      <c r="G106" s="27"/>
      <c r="H106" s="26">
        <v>149.1</v>
      </c>
      <c r="I106" s="133">
        <v>3</v>
      </c>
      <c r="J106"/>
      <c r="K106"/>
      <c r="L106"/>
    </row>
    <row r="107" spans="1:12" s="111" customFormat="1" ht="26.25" customHeight="1" hidden="1">
      <c r="A107" s="17"/>
      <c r="B107" s="5" t="s">
        <v>200</v>
      </c>
      <c r="C107" s="27">
        <v>966</v>
      </c>
      <c r="D107" s="1" t="s">
        <v>82</v>
      </c>
      <c r="E107" s="9" t="s">
        <v>218</v>
      </c>
      <c r="F107" s="22">
        <v>244</v>
      </c>
      <c r="G107" s="22">
        <v>221</v>
      </c>
      <c r="H107" s="25">
        <v>96.9</v>
      </c>
      <c r="I107" s="133"/>
      <c r="J107" t="s">
        <v>236</v>
      </c>
      <c r="K107"/>
      <c r="L107"/>
    </row>
    <row r="108" spans="1:12" s="111" customFormat="1" ht="12.75" customHeight="1" hidden="1" thickBot="1">
      <c r="A108" s="17"/>
      <c r="B108" s="6" t="s">
        <v>206</v>
      </c>
      <c r="C108" s="27">
        <v>966</v>
      </c>
      <c r="D108" s="1" t="s">
        <v>82</v>
      </c>
      <c r="E108" s="9" t="s">
        <v>218</v>
      </c>
      <c r="F108" s="22">
        <v>244</v>
      </c>
      <c r="G108" s="23">
        <v>340</v>
      </c>
      <c r="H108" s="26">
        <v>90.6</v>
      </c>
      <c r="I108" s="133"/>
      <c r="J108"/>
      <c r="K108"/>
      <c r="L108"/>
    </row>
    <row r="109" spans="1:12" s="111" customFormat="1" ht="15.75" customHeight="1" thickBot="1">
      <c r="A109" s="73" t="s">
        <v>25</v>
      </c>
      <c r="B109" s="74" t="s">
        <v>26</v>
      </c>
      <c r="C109" s="75">
        <v>966</v>
      </c>
      <c r="D109" s="76" t="s">
        <v>83</v>
      </c>
      <c r="E109" s="76"/>
      <c r="F109" s="75"/>
      <c r="G109" s="75"/>
      <c r="H109" s="77">
        <f>H110</f>
        <v>50</v>
      </c>
      <c r="I109" s="133"/>
      <c r="J109"/>
      <c r="K109"/>
      <c r="L109"/>
    </row>
    <row r="110" spans="1:12" s="111" customFormat="1" ht="13.5" thickBot="1">
      <c r="A110" s="40" t="s">
        <v>92</v>
      </c>
      <c r="B110" s="78" t="s">
        <v>27</v>
      </c>
      <c r="C110" s="42">
        <v>966</v>
      </c>
      <c r="D110" s="43" t="s">
        <v>83</v>
      </c>
      <c r="E110" s="43" t="s">
        <v>165</v>
      </c>
      <c r="F110" s="42"/>
      <c r="G110" s="42"/>
      <c r="H110" s="66">
        <f>H111</f>
        <v>50</v>
      </c>
      <c r="I110" s="133"/>
      <c r="J110"/>
      <c r="K110"/>
      <c r="L110"/>
    </row>
    <row r="111" spans="1:12" s="111" customFormat="1" ht="12.75">
      <c r="A111" s="16" t="s">
        <v>28</v>
      </c>
      <c r="B111" s="34" t="s">
        <v>106</v>
      </c>
      <c r="C111" s="22">
        <v>966</v>
      </c>
      <c r="D111" s="16" t="s">
        <v>83</v>
      </c>
      <c r="E111" s="61" t="s">
        <v>165</v>
      </c>
      <c r="F111" s="22">
        <v>800</v>
      </c>
      <c r="G111" s="22"/>
      <c r="H111" s="25">
        <f>H112</f>
        <v>50</v>
      </c>
      <c r="I111" s="133"/>
      <c r="J111"/>
      <c r="K111"/>
      <c r="L111"/>
    </row>
    <row r="112" spans="1:12" s="111" customFormat="1" ht="12.75" customHeight="1" thickBot="1">
      <c r="A112" s="17"/>
      <c r="B112" s="5" t="s">
        <v>29</v>
      </c>
      <c r="C112" s="23">
        <v>966</v>
      </c>
      <c r="D112" s="17" t="s">
        <v>83</v>
      </c>
      <c r="E112" s="1" t="s">
        <v>165</v>
      </c>
      <c r="F112" s="23">
        <v>870</v>
      </c>
      <c r="G112" s="23"/>
      <c r="H112" s="26">
        <v>50</v>
      </c>
      <c r="I112" s="133"/>
      <c r="J112" t="s">
        <v>240</v>
      </c>
      <c r="K112"/>
      <c r="L112"/>
    </row>
    <row r="113" spans="1:12" s="111" customFormat="1" ht="13.5" thickBot="1">
      <c r="A113" s="73" t="s">
        <v>30</v>
      </c>
      <c r="B113" s="74" t="s">
        <v>13</v>
      </c>
      <c r="C113" s="75">
        <v>966</v>
      </c>
      <c r="D113" s="76" t="s">
        <v>81</v>
      </c>
      <c r="E113" s="76"/>
      <c r="F113" s="75"/>
      <c r="G113" s="75"/>
      <c r="H113" s="77">
        <f>H114+H119+H124+H129+H135+H140+H145+H150+H155+H159</f>
        <v>3974.3999999999996</v>
      </c>
      <c r="I113" s="133"/>
      <c r="J113"/>
      <c r="K113"/>
      <c r="L113"/>
    </row>
    <row r="114" spans="1:12" s="111" customFormat="1" ht="43.5" customHeight="1" hidden="1" thickBot="1">
      <c r="A114" s="40" t="s">
        <v>31</v>
      </c>
      <c r="B114" s="41" t="s">
        <v>112</v>
      </c>
      <c r="C114" s="42">
        <v>966</v>
      </c>
      <c r="D114" s="43" t="s">
        <v>81</v>
      </c>
      <c r="E114" s="43" t="s">
        <v>414</v>
      </c>
      <c r="F114" s="42"/>
      <c r="G114" s="42"/>
      <c r="H114" s="66">
        <f>H115</f>
        <v>0</v>
      </c>
      <c r="I114" s="133"/>
      <c r="J114"/>
      <c r="K114"/>
      <c r="L114"/>
    </row>
    <row r="115" spans="1:12" s="111" customFormat="1" ht="20.25" hidden="1">
      <c r="A115" s="16" t="s">
        <v>32</v>
      </c>
      <c r="B115" s="33" t="s">
        <v>24</v>
      </c>
      <c r="C115" s="22">
        <v>966</v>
      </c>
      <c r="D115" s="16" t="s">
        <v>81</v>
      </c>
      <c r="E115" s="258" t="s">
        <v>414</v>
      </c>
      <c r="F115" s="22">
        <v>200</v>
      </c>
      <c r="G115" s="22"/>
      <c r="H115" s="25">
        <f>H116</f>
        <v>0</v>
      </c>
      <c r="I115" s="133"/>
      <c r="J115"/>
      <c r="K115"/>
      <c r="L115"/>
    </row>
    <row r="116" spans="1:12" s="111" customFormat="1" ht="21" hidden="1" thickBot="1">
      <c r="A116" s="16"/>
      <c r="B116" s="5" t="s">
        <v>105</v>
      </c>
      <c r="C116" s="22">
        <v>966</v>
      </c>
      <c r="D116" s="16" t="s">
        <v>81</v>
      </c>
      <c r="E116" s="104" t="s">
        <v>414</v>
      </c>
      <c r="F116" s="22">
        <v>240</v>
      </c>
      <c r="G116" s="22"/>
      <c r="H116" s="25">
        <v>0</v>
      </c>
      <c r="I116" s="133"/>
      <c r="J116"/>
      <c r="K116"/>
      <c r="L116"/>
    </row>
    <row r="117" spans="1:12" s="111" customFormat="1" ht="21" hidden="1" thickBot="1">
      <c r="A117" s="16"/>
      <c r="B117" s="35" t="s">
        <v>188</v>
      </c>
      <c r="C117" s="22">
        <v>966</v>
      </c>
      <c r="D117" s="16" t="s">
        <v>81</v>
      </c>
      <c r="E117" s="254" t="s">
        <v>414</v>
      </c>
      <c r="F117" s="22">
        <v>244</v>
      </c>
      <c r="G117" s="22"/>
      <c r="H117" s="25">
        <v>200</v>
      </c>
      <c r="I117" s="133"/>
      <c r="J117"/>
      <c r="K117"/>
      <c r="L117"/>
    </row>
    <row r="118" spans="1:8" ht="13.5" hidden="1" thickBot="1">
      <c r="A118" s="46"/>
      <c r="B118" s="6" t="s">
        <v>197</v>
      </c>
      <c r="C118" s="45">
        <v>966</v>
      </c>
      <c r="D118" s="46" t="s">
        <v>81</v>
      </c>
      <c r="E118" s="255" t="s">
        <v>166</v>
      </c>
      <c r="F118" s="45">
        <v>244</v>
      </c>
      <c r="G118" s="119">
        <v>226</v>
      </c>
      <c r="H118" s="55">
        <v>100</v>
      </c>
    </row>
    <row r="119" spans="1:8" ht="51" thickBot="1">
      <c r="A119" s="40" t="s">
        <v>31</v>
      </c>
      <c r="B119" s="41" t="s">
        <v>117</v>
      </c>
      <c r="C119" s="42">
        <v>966</v>
      </c>
      <c r="D119" s="43" t="s">
        <v>81</v>
      </c>
      <c r="E119" s="43" t="s">
        <v>415</v>
      </c>
      <c r="F119" s="42"/>
      <c r="G119" s="42"/>
      <c r="H119" s="66">
        <f>H120</f>
        <v>10</v>
      </c>
    </row>
    <row r="120" spans="1:8" ht="20.25">
      <c r="A120" s="16" t="s">
        <v>32</v>
      </c>
      <c r="B120" s="47" t="s">
        <v>24</v>
      </c>
      <c r="C120" s="29">
        <v>966</v>
      </c>
      <c r="D120" s="9" t="s">
        <v>81</v>
      </c>
      <c r="E120" s="46" t="s">
        <v>415</v>
      </c>
      <c r="F120" s="29">
        <v>200</v>
      </c>
      <c r="G120" s="29"/>
      <c r="H120" s="25">
        <f>H121</f>
        <v>10</v>
      </c>
    </row>
    <row r="121" spans="1:8" ht="21" thickBot="1">
      <c r="A121" s="16"/>
      <c r="B121" s="5" t="s">
        <v>105</v>
      </c>
      <c r="C121" s="29">
        <v>966</v>
      </c>
      <c r="D121" s="9" t="s">
        <v>81</v>
      </c>
      <c r="E121" s="104" t="s">
        <v>415</v>
      </c>
      <c r="F121" s="29">
        <v>240</v>
      </c>
      <c r="G121" s="29"/>
      <c r="H121" s="25">
        <v>10</v>
      </c>
    </row>
    <row r="122" spans="1:10" ht="21" hidden="1" thickBot="1">
      <c r="A122" s="16"/>
      <c r="B122" s="35" t="s">
        <v>188</v>
      </c>
      <c r="C122" s="29">
        <v>966</v>
      </c>
      <c r="D122" s="9" t="s">
        <v>81</v>
      </c>
      <c r="E122" s="254" t="s">
        <v>415</v>
      </c>
      <c r="F122" s="29">
        <v>244</v>
      </c>
      <c r="G122" s="29"/>
      <c r="H122" s="25">
        <v>50</v>
      </c>
      <c r="J122">
        <v>100</v>
      </c>
    </row>
    <row r="123" spans="1:8" ht="13.5" hidden="1" thickBot="1">
      <c r="A123" s="16"/>
      <c r="B123" s="5" t="s">
        <v>197</v>
      </c>
      <c r="C123" s="29">
        <v>966</v>
      </c>
      <c r="D123" s="9" t="s">
        <v>81</v>
      </c>
      <c r="E123" s="256" t="s">
        <v>167</v>
      </c>
      <c r="F123" s="29">
        <v>244</v>
      </c>
      <c r="G123" s="118">
        <v>226</v>
      </c>
      <c r="H123" s="25">
        <v>6</v>
      </c>
    </row>
    <row r="124" spans="1:8" ht="30.75" thickBot="1">
      <c r="A124" s="40" t="s">
        <v>33</v>
      </c>
      <c r="B124" s="41" t="s">
        <v>116</v>
      </c>
      <c r="C124" s="42">
        <v>966</v>
      </c>
      <c r="D124" s="43" t="s">
        <v>81</v>
      </c>
      <c r="E124" s="43" t="s">
        <v>416</v>
      </c>
      <c r="F124" s="42"/>
      <c r="G124" s="42"/>
      <c r="H124" s="66">
        <f>H125</f>
        <v>30</v>
      </c>
    </row>
    <row r="125" spans="1:8" ht="20.25">
      <c r="A125" s="16" t="s">
        <v>34</v>
      </c>
      <c r="B125" s="33" t="s">
        <v>24</v>
      </c>
      <c r="C125" s="22">
        <v>966</v>
      </c>
      <c r="D125" s="16" t="s">
        <v>81</v>
      </c>
      <c r="E125" s="115" t="s">
        <v>416</v>
      </c>
      <c r="F125" s="22">
        <v>200</v>
      </c>
      <c r="G125" s="22"/>
      <c r="H125" s="25">
        <f>H126</f>
        <v>30</v>
      </c>
    </row>
    <row r="126" spans="1:8" ht="21" thickBot="1">
      <c r="A126" s="16"/>
      <c r="B126" s="5" t="s">
        <v>105</v>
      </c>
      <c r="C126" s="22">
        <v>966</v>
      </c>
      <c r="D126" s="16" t="s">
        <v>81</v>
      </c>
      <c r="E126" s="115" t="s">
        <v>416</v>
      </c>
      <c r="F126" s="22">
        <v>240</v>
      </c>
      <c r="G126" s="22"/>
      <c r="H126" s="25">
        <v>30</v>
      </c>
    </row>
    <row r="127" spans="1:10" ht="21" hidden="1" thickBot="1">
      <c r="A127" s="16"/>
      <c r="B127" s="5" t="s">
        <v>188</v>
      </c>
      <c r="C127" s="29">
        <v>966</v>
      </c>
      <c r="D127" s="9" t="s">
        <v>81</v>
      </c>
      <c r="E127" s="257" t="s">
        <v>416</v>
      </c>
      <c r="F127" s="29">
        <v>244</v>
      </c>
      <c r="G127" s="118"/>
      <c r="H127" s="25">
        <v>150</v>
      </c>
      <c r="J127">
        <v>-500</v>
      </c>
    </row>
    <row r="128" spans="1:8" ht="13.5" hidden="1" thickBot="1">
      <c r="A128" s="16"/>
      <c r="B128" s="5" t="s">
        <v>192</v>
      </c>
      <c r="C128" s="22">
        <v>966</v>
      </c>
      <c r="D128" s="16" t="s">
        <v>81</v>
      </c>
      <c r="E128" s="257" t="s">
        <v>168</v>
      </c>
      <c r="F128" s="22">
        <v>244</v>
      </c>
      <c r="G128" s="22">
        <v>290</v>
      </c>
      <c r="H128" s="25">
        <f>140+378.5</f>
        <v>518.5</v>
      </c>
    </row>
    <row r="129" spans="1:8" ht="21" hidden="1" thickBot="1">
      <c r="A129" s="210" t="s">
        <v>37</v>
      </c>
      <c r="B129" s="211" t="s">
        <v>111</v>
      </c>
      <c r="C129" s="212">
        <v>966</v>
      </c>
      <c r="D129" s="213" t="s">
        <v>81</v>
      </c>
      <c r="E129" s="253" t="s">
        <v>184</v>
      </c>
      <c r="F129" s="212"/>
      <c r="G129" s="212"/>
      <c r="H129" s="248">
        <f>H130</f>
        <v>0</v>
      </c>
    </row>
    <row r="130" spans="1:13" ht="20.25" hidden="1">
      <c r="A130" s="214" t="s">
        <v>38</v>
      </c>
      <c r="B130" s="215" t="s">
        <v>24</v>
      </c>
      <c r="C130" s="216">
        <v>966</v>
      </c>
      <c r="D130" s="214" t="s">
        <v>81</v>
      </c>
      <c r="E130" s="257" t="s">
        <v>184</v>
      </c>
      <c r="F130" s="216">
        <v>200</v>
      </c>
      <c r="G130" s="216"/>
      <c r="H130" s="249">
        <f>H131</f>
        <v>0</v>
      </c>
      <c r="M130" s="218" t="s">
        <v>386</v>
      </c>
    </row>
    <row r="131" spans="1:8" ht="20.25" hidden="1">
      <c r="A131" s="214"/>
      <c r="B131" s="217" t="s">
        <v>105</v>
      </c>
      <c r="C131" s="216">
        <v>966</v>
      </c>
      <c r="D131" s="214" t="s">
        <v>81</v>
      </c>
      <c r="E131" s="257" t="s">
        <v>184</v>
      </c>
      <c r="F131" s="216">
        <v>240</v>
      </c>
      <c r="G131" s="216"/>
      <c r="H131" s="249">
        <f>H132</f>
        <v>0</v>
      </c>
    </row>
    <row r="132" spans="1:10" ht="21" hidden="1" thickBot="1">
      <c r="A132" s="214"/>
      <c r="B132" s="217" t="s">
        <v>188</v>
      </c>
      <c r="C132" s="216">
        <v>966</v>
      </c>
      <c r="D132" s="214" t="s">
        <v>81</v>
      </c>
      <c r="E132" s="257" t="s">
        <v>184</v>
      </c>
      <c r="F132" s="216">
        <v>244</v>
      </c>
      <c r="G132" s="216"/>
      <c r="H132" s="249">
        <v>0</v>
      </c>
      <c r="J132">
        <v>-618.2</v>
      </c>
    </row>
    <row r="133" spans="1:8" ht="12.75" hidden="1">
      <c r="A133" s="16"/>
      <c r="B133" s="5" t="s">
        <v>197</v>
      </c>
      <c r="C133" s="22"/>
      <c r="D133" s="16" t="s">
        <v>81</v>
      </c>
      <c r="E133" s="257" t="s">
        <v>184</v>
      </c>
      <c r="F133" s="22">
        <v>244</v>
      </c>
      <c r="G133" s="22">
        <v>226</v>
      </c>
      <c r="H133" s="25">
        <v>270</v>
      </c>
    </row>
    <row r="134" spans="1:8" ht="13.5" hidden="1" thickBot="1">
      <c r="A134" s="16"/>
      <c r="B134" s="5" t="s">
        <v>207</v>
      </c>
      <c r="C134" s="22">
        <v>967</v>
      </c>
      <c r="D134" s="16" t="s">
        <v>81</v>
      </c>
      <c r="E134" s="257" t="s">
        <v>184</v>
      </c>
      <c r="F134" s="22">
        <v>244</v>
      </c>
      <c r="G134" s="22">
        <v>310</v>
      </c>
      <c r="H134" s="25">
        <v>1000</v>
      </c>
    </row>
    <row r="135" spans="1:12" s="111" customFormat="1" ht="51" thickBot="1">
      <c r="A135" s="40" t="s">
        <v>35</v>
      </c>
      <c r="B135" s="41" t="s">
        <v>115</v>
      </c>
      <c r="C135" s="42">
        <v>966</v>
      </c>
      <c r="D135" s="43" t="s">
        <v>81</v>
      </c>
      <c r="E135" s="43" t="s">
        <v>417</v>
      </c>
      <c r="F135" s="42"/>
      <c r="G135" s="42"/>
      <c r="H135" s="66">
        <f>H136</f>
        <v>10</v>
      </c>
      <c r="I135" s="133"/>
      <c r="J135"/>
      <c r="K135"/>
      <c r="L135"/>
    </row>
    <row r="136" spans="1:12" s="111" customFormat="1" ht="20.25">
      <c r="A136" s="16" t="s">
        <v>36</v>
      </c>
      <c r="B136" s="33" t="s">
        <v>24</v>
      </c>
      <c r="C136" s="22">
        <v>966</v>
      </c>
      <c r="D136" s="16" t="s">
        <v>81</v>
      </c>
      <c r="E136" s="115" t="s">
        <v>417</v>
      </c>
      <c r="F136" s="22">
        <v>200</v>
      </c>
      <c r="G136" s="22"/>
      <c r="H136" s="25">
        <f>H137</f>
        <v>10</v>
      </c>
      <c r="I136" s="133"/>
      <c r="J136"/>
      <c r="K136"/>
      <c r="L136"/>
    </row>
    <row r="137" spans="1:12" s="111" customFormat="1" ht="21" thickBot="1">
      <c r="A137" s="16"/>
      <c r="B137" s="5" t="s">
        <v>105</v>
      </c>
      <c r="C137" s="22">
        <v>966</v>
      </c>
      <c r="D137" s="16" t="s">
        <v>81</v>
      </c>
      <c r="E137" s="115" t="s">
        <v>417</v>
      </c>
      <c r="F137" s="22">
        <v>240</v>
      </c>
      <c r="G137" s="22"/>
      <c r="H137" s="26">
        <f>H138</f>
        <v>10</v>
      </c>
      <c r="I137" s="133"/>
      <c r="J137"/>
      <c r="K137"/>
      <c r="L137"/>
    </row>
    <row r="138" spans="1:12" s="111" customFormat="1" ht="21" hidden="1" thickBot="1">
      <c r="A138" s="16"/>
      <c r="B138" s="35" t="s">
        <v>188</v>
      </c>
      <c r="C138" s="22">
        <v>966</v>
      </c>
      <c r="D138" s="16" t="s">
        <v>81</v>
      </c>
      <c r="E138" s="257" t="s">
        <v>417</v>
      </c>
      <c r="F138" s="22">
        <v>244</v>
      </c>
      <c r="G138" s="22"/>
      <c r="H138" s="26">
        <v>10</v>
      </c>
      <c r="I138" s="133"/>
      <c r="J138">
        <v>100</v>
      </c>
      <c r="K138"/>
      <c r="L138"/>
    </row>
    <row r="139" spans="1:12" s="111" customFormat="1" ht="13.5" hidden="1" thickBot="1">
      <c r="A139" s="16"/>
      <c r="B139" s="5" t="s">
        <v>197</v>
      </c>
      <c r="C139" s="22">
        <v>966</v>
      </c>
      <c r="D139" s="16" t="s">
        <v>81</v>
      </c>
      <c r="E139" s="257" t="s">
        <v>169</v>
      </c>
      <c r="F139" s="22">
        <v>244</v>
      </c>
      <c r="G139" s="117">
        <v>226</v>
      </c>
      <c r="H139" s="25">
        <v>5.5</v>
      </c>
      <c r="I139" s="133"/>
      <c r="J139"/>
      <c r="K139"/>
      <c r="L139"/>
    </row>
    <row r="140" spans="1:12" s="111" customFormat="1" ht="41.25" thickBot="1">
      <c r="A140" s="40" t="s">
        <v>37</v>
      </c>
      <c r="B140" s="41" t="s">
        <v>429</v>
      </c>
      <c r="C140" s="42">
        <v>966</v>
      </c>
      <c r="D140" s="43" t="s">
        <v>81</v>
      </c>
      <c r="E140" s="43" t="s">
        <v>418</v>
      </c>
      <c r="F140" s="42"/>
      <c r="G140" s="42"/>
      <c r="H140" s="66">
        <f>H141</f>
        <v>10</v>
      </c>
      <c r="I140" s="133"/>
      <c r="J140"/>
      <c r="K140"/>
      <c r="L140"/>
    </row>
    <row r="141" spans="1:12" s="111" customFormat="1" ht="20.25">
      <c r="A141" s="16" t="s">
        <v>430</v>
      </c>
      <c r="B141" s="33" t="s">
        <v>24</v>
      </c>
      <c r="C141" s="22">
        <v>966</v>
      </c>
      <c r="D141" s="16" t="s">
        <v>81</v>
      </c>
      <c r="E141" s="115" t="s">
        <v>418</v>
      </c>
      <c r="F141" s="22">
        <v>200</v>
      </c>
      <c r="G141" s="22"/>
      <c r="H141" s="25">
        <f>H142</f>
        <v>10</v>
      </c>
      <c r="I141" s="133"/>
      <c r="J141"/>
      <c r="K141"/>
      <c r="L141"/>
    </row>
    <row r="142" spans="1:12" s="111" customFormat="1" ht="21" thickBot="1">
      <c r="A142" s="16"/>
      <c r="B142" s="5" t="s">
        <v>105</v>
      </c>
      <c r="C142" s="22">
        <v>966</v>
      </c>
      <c r="D142" s="16" t="s">
        <v>81</v>
      </c>
      <c r="E142" s="115" t="s">
        <v>418</v>
      </c>
      <c r="F142" s="22">
        <v>240</v>
      </c>
      <c r="G142" s="22"/>
      <c r="H142" s="26">
        <f>H143</f>
        <v>10</v>
      </c>
      <c r="I142" s="133"/>
      <c r="J142"/>
      <c r="K142"/>
      <c r="L142"/>
    </row>
    <row r="143" spans="1:12" s="111" customFormat="1" ht="21" hidden="1" thickBot="1">
      <c r="A143" s="16"/>
      <c r="B143" s="35" t="s">
        <v>188</v>
      </c>
      <c r="C143" s="22">
        <v>966</v>
      </c>
      <c r="D143" s="16" t="s">
        <v>81</v>
      </c>
      <c r="E143" s="257" t="s">
        <v>418</v>
      </c>
      <c r="F143" s="22">
        <v>244</v>
      </c>
      <c r="G143" s="22"/>
      <c r="H143" s="26">
        <v>10</v>
      </c>
      <c r="I143" s="133"/>
      <c r="J143"/>
      <c r="K143"/>
      <c r="L143"/>
    </row>
    <row r="144" spans="1:12" s="111" customFormat="1" ht="13.5" hidden="1" thickBot="1">
      <c r="A144" s="16"/>
      <c r="B144" s="5" t="s">
        <v>197</v>
      </c>
      <c r="C144" s="22">
        <v>966</v>
      </c>
      <c r="D144" s="16" t="s">
        <v>81</v>
      </c>
      <c r="E144" s="257" t="s">
        <v>219</v>
      </c>
      <c r="F144" s="22">
        <v>244</v>
      </c>
      <c r="G144" s="117">
        <v>226</v>
      </c>
      <c r="H144" s="25">
        <v>5.5</v>
      </c>
      <c r="I144" s="133"/>
      <c r="J144"/>
      <c r="K144"/>
      <c r="L144"/>
    </row>
    <row r="145" spans="1:12" s="111" customFormat="1" ht="60.75">
      <c r="A145" s="68" t="s">
        <v>39</v>
      </c>
      <c r="B145" s="69" t="s">
        <v>114</v>
      </c>
      <c r="C145" s="70">
        <v>966</v>
      </c>
      <c r="D145" s="71" t="s">
        <v>81</v>
      </c>
      <c r="E145" s="71" t="s">
        <v>419</v>
      </c>
      <c r="F145" s="70"/>
      <c r="G145" s="70"/>
      <c r="H145" s="72">
        <f>H146</f>
        <v>25</v>
      </c>
      <c r="I145" s="133"/>
      <c r="J145"/>
      <c r="K145"/>
      <c r="L145"/>
    </row>
    <row r="146" spans="1:12" s="111" customFormat="1" ht="20.25">
      <c r="A146" s="17" t="s">
        <v>431</v>
      </c>
      <c r="B146" s="35" t="s">
        <v>24</v>
      </c>
      <c r="C146" s="23">
        <v>966</v>
      </c>
      <c r="D146" s="17" t="s">
        <v>81</v>
      </c>
      <c r="E146" s="104" t="s">
        <v>419</v>
      </c>
      <c r="F146" s="23">
        <v>200</v>
      </c>
      <c r="G146" s="23"/>
      <c r="H146" s="26">
        <f>H147</f>
        <v>25</v>
      </c>
      <c r="I146" s="133"/>
      <c r="J146"/>
      <c r="K146"/>
      <c r="L146"/>
    </row>
    <row r="147" spans="1:12" s="111" customFormat="1" ht="21" thickBot="1">
      <c r="A147" s="17"/>
      <c r="B147" s="5" t="s">
        <v>105</v>
      </c>
      <c r="C147" s="23">
        <v>966</v>
      </c>
      <c r="D147" s="17" t="s">
        <v>81</v>
      </c>
      <c r="E147" s="104" t="s">
        <v>419</v>
      </c>
      <c r="F147" s="23">
        <v>240</v>
      </c>
      <c r="G147" s="23"/>
      <c r="H147" s="26">
        <v>25</v>
      </c>
      <c r="I147" s="133"/>
      <c r="J147"/>
      <c r="K147"/>
      <c r="L147"/>
    </row>
    <row r="148" spans="1:12" s="111" customFormat="1" ht="21" hidden="1" thickBot="1">
      <c r="A148" s="17"/>
      <c r="B148" s="35" t="s">
        <v>188</v>
      </c>
      <c r="C148" s="23">
        <v>966</v>
      </c>
      <c r="D148" s="17" t="s">
        <v>81</v>
      </c>
      <c r="E148" s="254" t="s">
        <v>419</v>
      </c>
      <c r="F148" s="23">
        <v>244</v>
      </c>
      <c r="G148" s="23"/>
      <c r="H148" s="26">
        <v>50</v>
      </c>
      <c r="I148" s="133"/>
      <c r="J148">
        <v>100</v>
      </c>
      <c r="K148"/>
      <c r="L148"/>
    </row>
    <row r="149" spans="1:12" s="111" customFormat="1" ht="13.5" hidden="1" thickBot="1">
      <c r="A149" s="16"/>
      <c r="B149" s="5" t="s">
        <v>197</v>
      </c>
      <c r="C149" s="22">
        <v>966</v>
      </c>
      <c r="D149" s="16" t="s">
        <v>81</v>
      </c>
      <c r="E149" s="257" t="s">
        <v>170</v>
      </c>
      <c r="F149" s="22">
        <v>244</v>
      </c>
      <c r="G149" s="117">
        <v>226</v>
      </c>
      <c r="H149" s="25">
        <v>5.5</v>
      </c>
      <c r="I149" s="133"/>
      <c r="J149"/>
      <c r="K149"/>
      <c r="L149"/>
    </row>
    <row r="150" spans="1:12" s="111" customFormat="1" ht="21" hidden="1" thickBot="1">
      <c r="A150" s="40" t="s">
        <v>98</v>
      </c>
      <c r="B150" s="41" t="s">
        <v>113</v>
      </c>
      <c r="C150" s="42">
        <v>966</v>
      </c>
      <c r="D150" s="43" t="s">
        <v>81</v>
      </c>
      <c r="E150" s="253" t="s">
        <v>171</v>
      </c>
      <c r="F150" s="42"/>
      <c r="G150" s="42"/>
      <c r="H150" s="66">
        <f>H151</f>
        <v>0</v>
      </c>
      <c r="I150" s="133"/>
      <c r="J150"/>
      <c r="K150"/>
      <c r="L150"/>
    </row>
    <row r="151" spans="1:12" s="111" customFormat="1" ht="20.25" hidden="1">
      <c r="A151" s="16" t="s">
        <v>108</v>
      </c>
      <c r="B151" s="33" t="s">
        <v>24</v>
      </c>
      <c r="C151" s="22">
        <v>966</v>
      </c>
      <c r="D151" s="16" t="s">
        <v>81</v>
      </c>
      <c r="E151" s="257" t="s">
        <v>171</v>
      </c>
      <c r="F151" s="22">
        <v>200</v>
      </c>
      <c r="G151" s="22"/>
      <c r="H151" s="25">
        <f>H152</f>
        <v>0</v>
      </c>
      <c r="I151" s="133"/>
      <c r="J151"/>
      <c r="K151"/>
      <c r="L151"/>
    </row>
    <row r="152" spans="1:12" s="111" customFormat="1" ht="20.25" hidden="1">
      <c r="A152" s="16"/>
      <c r="B152" s="5" t="s">
        <v>105</v>
      </c>
      <c r="C152" s="22">
        <v>966</v>
      </c>
      <c r="D152" s="16" t="s">
        <v>81</v>
      </c>
      <c r="E152" s="257" t="s">
        <v>171</v>
      </c>
      <c r="F152" s="22">
        <v>240</v>
      </c>
      <c r="G152" s="22"/>
      <c r="H152" s="25">
        <f>H153</f>
        <v>0</v>
      </c>
      <c r="I152" s="133"/>
      <c r="J152"/>
      <c r="K152"/>
      <c r="L152"/>
    </row>
    <row r="153" spans="1:12" s="111" customFormat="1" ht="21" hidden="1" thickBot="1">
      <c r="A153" s="16"/>
      <c r="B153" s="35" t="s">
        <v>188</v>
      </c>
      <c r="C153" s="22">
        <v>966</v>
      </c>
      <c r="D153" s="16" t="s">
        <v>81</v>
      </c>
      <c r="E153" s="257" t="s">
        <v>171</v>
      </c>
      <c r="F153" s="22">
        <v>244</v>
      </c>
      <c r="G153" s="22"/>
      <c r="H153" s="25">
        <v>0</v>
      </c>
      <c r="I153" s="133"/>
      <c r="J153"/>
      <c r="K153"/>
      <c r="L153"/>
    </row>
    <row r="154" spans="1:12" s="111" customFormat="1" ht="13.5" hidden="1" thickBot="1">
      <c r="A154" s="16"/>
      <c r="B154" s="5" t="s">
        <v>197</v>
      </c>
      <c r="C154" s="22">
        <v>966</v>
      </c>
      <c r="D154" s="16" t="s">
        <v>81</v>
      </c>
      <c r="E154" s="257" t="s">
        <v>171</v>
      </c>
      <c r="F154" s="22">
        <v>244</v>
      </c>
      <c r="G154" s="117">
        <v>226</v>
      </c>
      <c r="H154" s="25">
        <v>220</v>
      </c>
      <c r="I154" s="133"/>
      <c r="J154"/>
      <c r="K154"/>
      <c r="L154"/>
    </row>
    <row r="155" spans="1:12" s="111" customFormat="1" ht="30.75" thickBot="1">
      <c r="A155" s="40" t="s">
        <v>40</v>
      </c>
      <c r="B155" s="41" t="s">
        <v>157</v>
      </c>
      <c r="C155" s="42">
        <v>966</v>
      </c>
      <c r="D155" s="43" t="s">
        <v>81</v>
      </c>
      <c r="E155" s="43" t="s">
        <v>420</v>
      </c>
      <c r="F155" s="42"/>
      <c r="G155" s="42"/>
      <c r="H155" s="66">
        <f>H156</f>
        <v>25</v>
      </c>
      <c r="I155" s="133"/>
      <c r="J155"/>
      <c r="K155"/>
      <c r="L155"/>
    </row>
    <row r="156" spans="1:12" s="111" customFormat="1" ht="39" customHeight="1">
      <c r="A156" s="46" t="s">
        <v>432</v>
      </c>
      <c r="B156" s="44" t="s">
        <v>24</v>
      </c>
      <c r="C156" s="45">
        <v>966</v>
      </c>
      <c r="D156" s="46" t="s">
        <v>81</v>
      </c>
      <c r="E156" s="46" t="s">
        <v>420</v>
      </c>
      <c r="F156" s="45">
        <v>200</v>
      </c>
      <c r="G156" s="45"/>
      <c r="H156" s="55">
        <f>H157</f>
        <v>25</v>
      </c>
      <c r="I156" s="133"/>
      <c r="J156"/>
      <c r="K156"/>
      <c r="L156"/>
    </row>
    <row r="157" spans="1:12" s="111" customFormat="1" ht="20.25">
      <c r="A157" s="104"/>
      <c r="B157" s="5" t="s">
        <v>105</v>
      </c>
      <c r="C157" s="106">
        <v>966</v>
      </c>
      <c r="D157" s="104" t="s">
        <v>81</v>
      </c>
      <c r="E157" s="104" t="s">
        <v>420</v>
      </c>
      <c r="F157" s="106">
        <v>240</v>
      </c>
      <c r="G157" s="106"/>
      <c r="H157" s="26">
        <v>25</v>
      </c>
      <c r="I157" s="133"/>
      <c r="J157"/>
      <c r="K157"/>
      <c r="L157"/>
    </row>
    <row r="158" spans="1:12" s="111" customFormat="1" ht="20.25" hidden="1">
      <c r="A158" s="104"/>
      <c r="B158" s="35" t="s">
        <v>188</v>
      </c>
      <c r="C158" s="106">
        <v>966</v>
      </c>
      <c r="D158" s="104" t="s">
        <v>81</v>
      </c>
      <c r="E158" s="254" t="s">
        <v>420</v>
      </c>
      <c r="F158" s="106">
        <v>244</v>
      </c>
      <c r="G158" s="106"/>
      <c r="H158" s="26">
        <v>50</v>
      </c>
      <c r="I158" s="133"/>
      <c r="J158"/>
      <c r="K158"/>
      <c r="L158"/>
    </row>
    <row r="159" spans="1:12" s="111" customFormat="1" ht="20.25">
      <c r="A159" s="91" t="s">
        <v>41</v>
      </c>
      <c r="B159" s="92" t="s">
        <v>244</v>
      </c>
      <c r="C159" s="93"/>
      <c r="D159" s="91" t="s">
        <v>81</v>
      </c>
      <c r="E159" s="91" t="s">
        <v>239</v>
      </c>
      <c r="F159" s="93"/>
      <c r="G159" s="140"/>
      <c r="H159" s="94">
        <f>H160+H165</f>
        <v>3864.3999999999996</v>
      </c>
      <c r="I159" s="133"/>
      <c r="J159"/>
      <c r="K159"/>
      <c r="L159"/>
    </row>
    <row r="160" spans="1:12" s="111" customFormat="1" ht="40.5">
      <c r="A160" s="17" t="s">
        <v>42</v>
      </c>
      <c r="B160" s="5" t="s">
        <v>102</v>
      </c>
      <c r="C160" s="23"/>
      <c r="D160" s="17" t="s">
        <v>81</v>
      </c>
      <c r="E160" s="1" t="s">
        <v>239</v>
      </c>
      <c r="F160" s="23">
        <v>100</v>
      </c>
      <c r="G160" s="23"/>
      <c r="H160" s="26">
        <f>H161</f>
        <v>3587.2</v>
      </c>
      <c r="I160" s="133"/>
      <c r="J160"/>
      <c r="K160"/>
      <c r="L160"/>
    </row>
    <row r="161" spans="1:12" s="111" customFormat="1" ht="20.25">
      <c r="A161" s="17"/>
      <c r="B161" s="5" t="s">
        <v>241</v>
      </c>
      <c r="C161" s="23"/>
      <c r="D161" s="17" t="s">
        <v>81</v>
      </c>
      <c r="E161" s="1" t="s">
        <v>239</v>
      </c>
      <c r="F161" s="23">
        <v>110</v>
      </c>
      <c r="G161" s="23"/>
      <c r="H161" s="26">
        <f>H162+H163+H164</f>
        <v>3587.2</v>
      </c>
      <c r="I161" s="133"/>
      <c r="J161"/>
      <c r="K161"/>
      <c r="L161"/>
    </row>
    <row r="162" spans="1:12" s="111" customFormat="1" ht="20.25" hidden="1">
      <c r="A162" s="17"/>
      <c r="B162" s="5" t="s">
        <v>238</v>
      </c>
      <c r="C162" s="23"/>
      <c r="D162" s="17" t="s">
        <v>81</v>
      </c>
      <c r="E162" s="1" t="s">
        <v>239</v>
      </c>
      <c r="F162" s="23">
        <v>111</v>
      </c>
      <c r="G162" s="23"/>
      <c r="H162" s="26">
        <v>2743.8</v>
      </c>
      <c r="I162" s="133"/>
      <c r="J162"/>
      <c r="K162"/>
      <c r="L162"/>
    </row>
    <row r="163" spans="1:12" s="111" customFormat="1" ht="20.25" hidden="1">
      <c r="A163" s="17"/>
      <c r="B163" s="5" t="s">
        <v>387</v>
      </c>
      <c r="C163" s="23"/>
      <c r="D163" s="17" t="s">
        <v>81</v>
      </c>
      <c r="E163" s="1" t="s">
        <v>239</v>
      </c>
      <c r="F163" s="23">
        <v>112</v>
      </c>
      <c r="G163" s="23"/>
      <c r="H163" s="26">
        <v>6.6</v>
      </c>
      <c r="I163" s="133"/>
      <c r="J163"/>
      <c r="K163"/>
      <c r="L163"/>
    </row>
    <row r="164" spans="1:12" s="111" customFormat="1" ht="40.5" hidden="1">
      <c r="A164" s="17"/>
      <c r="B164" s="5" t="s">
        <v>242</v>
      </c>
      <c r="C164" s="23"/>
      <c r="D164" s="17" t="s">
        <v>81</v>
      </c>
      <c r="E164" s="1" t="s">
        <v>239</v>
      </c>
      <c r="F164" s="23">
        <v>119</v>
      </c>
      <c r="G164" s="23"/>
      <c r="H164" s="26">
        <f>836.9-0.1</f>
        <v>836.8</v>
      </c>
      <c r="I164" s="133"/>
      <c r="J164"/>
      <c r="K164"/>
      <c r="L164"/>
    </row>
    <row r="165" spans="1:12" s="111" customFormat="1" ht="20.25">
      <c r="A165" s="46" t="s">
        <v>433</v>
      </c>
      <c r="B165" s="44" t="s">
        <v>24</v>
      </c>
      <c r="C165" s="45">
        <v>966</v>
      </c>
      <c r="D165" s="46" t="s">
        <v>81</v>
      </c>
      <c r="E165" s="62" t="s">
        <v>239</v>
      </c>
      <c r="F165" s="45">
        <v>200</v>
      </c>
      <c r="G165" s="45"/>
      <c r="H165" s="55">
        <f>H166</f>
        <v>277.20000000000005</v>
      </c>
      <c r="I165" s="133"/>
      <c r="J165"/>
      <c r="K165"/>
      <c r="L165"/>
    </row>
    <row r="166" spans="1:12" s="111" customFormat="1" ht="23.25" customHeight="1" thickBot="1">
      <c r="A166" s="104"/>
      <c r="B166" s="5" t="s">
        <v>105</v>
      </c>
      <c r="C166" s="106">
        <v>966</v>
      </c>
      <c r="D166" s="104" t="s">
        <v>81</v>
      </c>
      <c r="E166" s="1" t="s">
        <v>239</v>
      </c>
      <c r="F166" s="106">
        <v>240</v>
      </c>
      <c r="G166" s="106"/>
      <c r="H166" s="26">
        <f>H167+H168</f>
        <v>277.20000000000005</v>
      </c>
      <c r="I166" s="133"/>
      <c r="J166"/>
      <c r="K166"/>
      <c r="L166"/>
    </row>
    <row r="167" spans="1:13" s="111" customFormat="1" ht="20.25" hidden="1">
      <c r="A167" s="104"/>
      <c r="B167" s="35" t="s">
        <v>191</v>
      </c>
      <c r="C167" s="106">
        <v>966</v>
      </c>
      <c r="D167" s="104" t="s">
        <v>81</v>
      </c>
      <c r="E167" s="1" t="s">
        <v>239</v>
      </c>
      <c r="F167" s="106">
        <v>242</v>
      </c>
      <c r="G167" s="106"/>
      <c r="H167" s="26">
        <f>161.4+19.8</f>
        <v>181.20000000000002</v>
      </c>
      <c r="I167" s="133"/>
      <c r="J167"/>
      <c r="K167"/>
      <c r="L167"/>
      <c r="M167" s="298">
        <v>19.8</v>
      </c>
    </row>
    <row r="168" spans="1:12" s="111" customFormat="1" ht="20.25" hidden="1">
      <c r="A168" s="46"/>
      <c r="B168" s="6" t="s">
        <v>188</v>
      </c>
      <c r="C168" s="45">
        <v>966</v>
      </c>
      <c r="D168" s="46" t="s">
        <v>81</v>
      </c>
      <c r="E168" s="62" t="s">
        <v>239</v>
      </c>
      <c r="F168" s="45">
        <v>244</v>
      </c>
      <c r="G168" s="119">
        <v>226</v>
      </c>
      <c r="H168" s="55">
        <v>96</v>
      </c>
      <c r="I168" s="133"/>
      <c r="J168"/>
      <c r="K168"/>
      <c r="L168"/>
    </row>
    <row r="169" spans="1:12" s="111" customFormat="1" ht="36" customHeight="1" thickBot="1">
      <c r="A169" s="79" t="s">
        <v>43</v>
      </c>
      <c r="B169" s="80" t="s">
        <v>44</v>
      </c>
      <c r="C169" s="81">
        <v>966</v>
      </c>
      <c r="D169" s="82" t="s">
        <v>84</v>
      </c>
      <c r="E169" s="82"/>
      <c r="F169" s="81"/>
      <c r="G169" s="81"/>
      <c r="H169" s="83">
        <f>H170</f>
        <v>50</v>
      </c>
      <c r="I169" s="133"/>
      <c r="J169"/>
      <c r="K169"/>
      <c r="L169"/>
    </row>
    <row r="170" spans="1:8" ht="21" thickBot="1">
      <c r="A170" s="73" t="s">
        <v>45</v>
      </c>
      <c r="B170" s="74" t="s">
        <v>46</v>
      </c>
      <c r="C170" s="75">
        <v>966</v>
      </c>
      <c r="D170" s="76" t="s">
        <v>85</v>
      </c>
      <c r="E170" s="76"/>
      <c r="F170" s="75"/>
      <c r="G170" s="75"/>
      <c r="H170" s="77">
        <f>H171</f>
        <v>50</v>
      </c>
    </row>
    <row r="171" spans="1:8" ht="81" customHeight="1" thickBot="1">
      <c r="A171" s="40" t="s">
        <v>153</v>
      </c>
      <c r="B171" s="41" t="s">
        <v>154</v>
      </c>
      <c r="C171" s="42">
        <v>966</v>
      </c>
      <c r="D171" s="43" t="s">
        <v>85</v>
      </c>
      <c r="E171" s="43" t="s">
        <v>173</v>
      </c>
      <c r="F171" s="42"/>
      <c r="G171" s="42"/>
      <c r="H171" s="66">
        <f>H172</f>
        <v>50</v>
      </c>
    </row>
    <row r="172" spans="1:8" ht="20.25">
      <c r="A172" s="16" t="s">
        <v>155</v>
      </c>
      <c r="B172" s="33" t="s">
        <v>24</v>
      </c>
      <c r="C172" s="22">
        <v>966</v>
      </c>
      <c r="D172" s="16" t="s">
        <v>85</v>
      </c>
      <c r="E172" s="9" t="s">
        <v>173</v>
      </c>
      <c r="F172" s="22">
        <v>200</v>
      </c>
      <c r="G172" s="22"/>
      <c r="H172" s="25">
        <f>H173</f>
        <v>50</v>
      </c>
    </row>
    <row r="173" spans="1:8" ht="21" thickBot="1">
      <c r="A173" s="16"/>
      <c r="B173" s="5" t="s">
        <v>105</v>
      </c>
      <c r="C173" s="22">
        <v>966</v>
      </c>
      <c r="D173" s="16" t="s">
        <v>85</v>
      </c>
      <c r="E173" s="9" t="s">
        <v>173</v>
      </c>
      <c r="F173" s="22">
        <v>240</v>
      </c>
      <c r="G173" s="22"/>
      <c r="H173" s="25">
        <v>50</v>
      </c>
    </row>
    <row r="174" spans="1:8" ht="21" hidden="1" thickBot="1">
      <c r="A174" s="16"/>
      <c r="B174" s="35" t="s">
        <v>188</v>
      </c>
      <c r="C174" s="22">
        <v>966</v>
      </c>
      <c r="D174" s="16" t="s">
        <v>85</v>
      </c>
      <c r="E174" s="9" t="s">
        <v>173</v>
      </c>
      <c r="F174" s="22">
        <v>244</v>
      </c>
      <c r="G174" s="22"/>
      <c r="H174" s="25">
        <v>100</v>
      </c>
    </row>
    <row r="175" spans="1:8" ht="15" customHeight="1" hidden="1">
      <c r="A175" s="16"/>
      <c r="B175" s="5" t="s">
        <v>197</v>
      </c>
      <c r="C175" s="22">
        <v>966</v>
      </c>
      <c r="D175" s="16" t="s">
        <v>85</v>
      </c>
      <c r="E175" s="9" t="s">
        <v>173</v>
      </c>
      <c r="F175" s="22">
        <v>244</v>
      </c>
      <c r="G175" s="117">
        <v>226</v>
      </c>
      <c r="H175" s="25">
        <v>80</v>
      </c>
    </row>
    <row r="176" spans="1:8" ht="12.75" hidden="1">
      <c r="A176" s="17"/>
      <c r="B176" s="5" t="s">
        <v>232</v>
      </c>
      <c r="C176" s="23">
        <v>966</v>
      </c>
      <c r="D176" s="17" t="s">
        <v>85</v>
      </c>
      <c r="E176" s="1" t="s">
        <v>174</v>
      </c>
      <c r="F176" s="23">
        <v>244</v>
      </c>
      <c r="G176" s="23">
        <v>224</v>
      </c>
      <c r="H176" s="26">
        <v>900</v>
      </c>
    </row>
    <row r="177" spans="1:8" ht="13.5" hidden="1" thickBot="1">
      <c r="A177" s="17"/>
      <c r="B177" s="5" t="s">
        <v>197</v>
      </c>
      <c r="C177" s="23">
        <v>966</v>
      </c>
      <c r="D177" s="17" t="s">
        <v>85</v>
      </c>
      <c r="E177" s="1" t="s">
        <v>174</v>
      </c>
      <c r="F177" s="23">
        <v>244</v>
      </c>
      <c r="G177" s="23">
        <v>226</v>
      </c>
      <c r="H177" s="26">
        <v>100</v>
      </c>
    </row>
    <row r="178" spans="1:8" ht="31.5" customHeight="1" thickBot="1">
      <c r="A178" s="79" t="s">
        <v>125</v>
      </c>
      <c r="B178" s="80" t="s">
        <v>47</v>
      </c>
      <c r="C178" s="81">
        <v>966</v>
      </c>
      <c r="D178" s="82" t="s">
        <v>86</v>
      </c>
      <c r="E178" s="82"/>
      <c r="F178" s="81"/>
      <c r="G178" s="81"/>
      <c r="H178" s="83">
        <f>H179</f>
        <v>57309.2</v>
      </c>
    </row>
    <row r="179" spans="1:8" ht="13.5" thickBot="1">
      <c r="A179" s="73" t="s">
        <v>127</v>
      </c>
      <c r="B179" s="74" t="s">
        <v>48</v>
      </c>
      <c r="C179" s="75">
        <v>966</v>
      </c>
      <c r="D179" s="76" t="s">
        <v>87</v>
      </c>
      <c r="E179" s="76"/>
      <c r="F179" s="75"/>
      <c r="G179" s="75"/>
      <c r="H179" s="77">
        <f>H188+H192+H196+H180+H185+H200+H205</f>
        <v>57309.2</v>
      </c>
    </row>
    <row r="180" spans="1:8" ht="36.75" customHeight="1" thickBot="1">
      <c r="A180" s="40" t="s">
        <v>128</v>
      </c>
      <c r="B180" s="41" t="s">
        <v>229</v>
      </c>
      <c r="C180" s="42">
        <v>966</v>
      </c>
      <c r="D180" s="43" t="s">
        <v>87</v>
      </c>
      <c r="E180" s="43" t="s">
        <v>221</v>
      </c>
      <c r="F180" s="42"/>
      <c r="G180" s="42"/>
      <c r="H180" s="66">
        <f>H181</f>
        <v>15000</v>
      </c>
    </row>
    <row r="181" spans="1:8" ht="20.25">
      <c r="A181" s="9" t="s">
        <v>129</v>
      </c>
      <c r="B181" s="54" t="s">
        <v>24</v>
      </c>
      <c r="C181" s="29">
        <v>966</v>
      </c>
      <c r="D181" s="9" t="s">
        <v>87</v>
      </c>
      <c r="E181" s="9" t="s">
        <v>221</v>
      </c>
      <c r="F181" s="29">
        <v>200</v>
      </c>
      <c r="G181" s="29"/>
      <c r="H181" s="25">
        <f>H182</f>
        <v>15000</v>
      </c>
    </row>
    <row r="182" spans="1:8" ht="21" thickBot="1">
      <c r="A182" s="9"/>
      <c r="B182" s="5" t="s">
        <v>105</v>
      </c>
      <c r="C182" s="29">
        <v>966</v>
      </c>
      <c r="D182" s="9" t="s">
        <v>87</v>
      </c>
      <c r="E182" s="9" t="s">
        <v>221</v>
      </c>
      <c r="F182" s="29">
        <v>240</v>
      </c>
      <c r="G182" s="29"/>
      <c r="H182" s="25">
        <v>15000</v>
      </c>
    </row>
    <row r="183" spans="1:8" ht="21" hidden="1" thickBot="1">
      <c r="A183" s="9"/>
      <c r="B183" s="35" t="s">
        <v>188</v>
      </c>
      <c r="C183" s="29">
        <v>966</v>
      </c>
      <c r="D183" s="9" t="s">
        <v>87</v>
      </c>
      <c r="E183" s="9" t="s">
        <v>221</v>
      </c>
      <c r="F183" s="29">
        <v>244</v>
      </c>
      <c r="G183" s="29"/>
      <c r="H183" s="25">
        <v>20000</v>
      </c>
    </row>
    <row r="184" spans="1:8" ht="13.5" hidden="1" thickBot="1">
      <c r="A184" s="9"/>
      <c r="B184" s="5" t="s">
        <v>197</v>
      </c>
      <c r="C184" s="29">
        <v>966</v>
      </c>
      <c r="D184" s="9" t="s">
        <v>87</v>
      </c>
      <c r="E184" s="9" t="s">
        <v>221</v>
      </c>
      <c r="F184" s="29">
        <v>244</v>
      </c>
      <c r="G184" s="29">
        <v>226</v>
      </c>
      <c r="H184" s="25">
        <v>20000</v>
      </c>
    </row>
    <row r="185" spans="1:8" ht="37.5" customHeight="1" thickBot="1">
      <c r="A185" s="40" t="s">
        <v>130</v>
      </c>
      <c r="B185" s="41" t="s">
        <v>185</v>
      </c>
      <c r="C185" s="42">
        <v>966</v>
      </c>
      <c r="D185" s="43" t="s">
        <v>87</v>
      </c>
      <c r="E185" s="43" t="s">
        <v>222</v>
      </c>
      <c r="F185" s="42"/>
      <c r="G185" s="42"/>
      <c r="H185" s="66">
        <f>H186</f>
        <v>1685.1999999999998</v>
      </c>
    </row>
    <row r="186" spans="1:8" ht="20.25">
      <c r="A186" s="9" t="s">
        <v>131</v>
      </c>
      <c r="B186" s="33" t="s">
        <v>24</v>
      </c>
      <c r="C186" s="29">
        <v>966</v>
      </c>
      <c r="D186" s="9" t="s">
        <v>87</v>
      </c>
      <c r="E186" s="115" t="s">
        <v>222</v>
      </c>
      <c r="F186" s="29">
        <v>200</v>
      </c>
      <c r="G186" s="29"/>
      <c r="H186" s="25">
        <f>H187</f>
        <v>1685.1999999999998</v>
      </c>
    </row>
    <row r="187" spans="1:13" ht="21" thickBot="1">
      <c r="A187" s="9"/>
      <c r="B187" s="5" t="s">
        <v>105</v>
      </c>
      <c r="C187" s="29">
        <v>966</v>
      </c>
      <c r="D187" s="9" t="s">
        <v>87</v>
      </c>
      <c r="E187" s="115" t="s">
        <v>222</v>
      </c>
      <c r="F187" s="29">
        <v>240</v>
      </c>
      <c r="G187" s="29"/>
      <c r="H187" s="25">
        <f>3502.7-1817.5</f>
        <v>1685.1999999999998</v>
      </c>
      <c r="J187">
        <v>-516.9</v>
      </c>
      <c r="M187" s="300">
        <v>-1817.5</v>
      </c>
    </row>
    <row r="188" spans="1:8" ht="48.75" customHeight="1" thickBot="1">
      <c r="A188" s="40" t="s">
        <v>132</v>
      </c>
      <c r="B188" s="41" t="s">
        <v>121</v>
      </c>
      <c r="C188" s="42">
        <v>966</v>
      </c>
      <c r="D188" s="43" t="s">
        <v>87</v>
      </c>
      <c r="E188" s="43" t="s">
        <v>421</v>
      </c>
      <c r="F188" s="42"/>
      <c r="G188" s="42"/>
      <c r="H188" s="66">
        <f>H189</f>
        <v>8364.4</v>
      </c>
    </row>
    <row r="189" spans="1:8" ht="21" thickBot="1">
      <c r="A189" s="16" t="s">
        <v>133</v>
      </c>
      <c r="B189" s="50" t="s">
        <v>24</v>
      </c>
      <c r="C189" s="51">
        <v>966</v>
      </c>
      <c r="D189" s="52" t="s">
        <v>87</v>
      </c>
      <c r="E189" s="259" t="s">
        <v>421</v>
      </c>
      <c r="F189" s="51">
        <v>200</v>
      </c>
      <c r="G189" s="51"/>
      <c r="H189" s="53">
        <f>H191</f>
        <v>8364.4</v>
      </c>
    </row>
    <row r="190" spans="1:13" ht="21" thickBot="1">
      <c r="A190" s="16"/>
      <c r="B190" s="5" t="s">
        <v>105</v>
      </c>
      <c r="C190" s="51">
        <v>966</v>
      </c>
      <c r="D190" s="17" t="s">
        <v>87</v>
      </c>
      <c r="E190" s="104" t="s">
        <v>421</v>
      </c>
      <c r="F190" s="23">
        <v>240</v>
      </c>
      <c r="G190" s="23"/>
      <c r="H190" s="26">
        <f>H191</f>
        <v>8364.4</v>
      </c>
      <c r="J190">
        <v>-500</v>
      </c>
      <c r="M190" s="300">
        <v>764.9</v>
      </c>
    </row>
    <row r="191" spans="1:10" ht="21" hidden="1" thickBot="1">
      <c r="A191" s="16"/>
      <c r="B191" s="35" t="s">
        <v>188</v>
      </c>
      <c r="C191" s="51">
        <v>966</v>
      </c>
      <c r="D191" s="16" t="s">
        <v>87</v>
      </c>
      <c r="E191" s="115" t="s">
        <v>421</v>
      </c>
      <c r="F191" s="22">
        <v>244</v>
      </c>
      <c r="G191" s="22"/>
      <c r="H191" s="25">
        <f>5715.9+1883.6+764.9</f>
        <v>8364.4</v>
      </c>
      <c r="J191" t="s">
        <v>236</v>
      </c>
    </row>
    <row r="192" spans="1:8" ht="38.25" customHeight="1" thickBot="1">
      <c r="A192" s="40" t="s">
        <v>134</v>
      </c>
      <c r="B192" s="41" t="s">
        <v>122</v>
      </c>
      <c r="C192" s="42">
        <v>966</v>
      </c>
      <c r="D192" s="43" t="s">
        <v>87</v>
      </c>
      <c r="E192" s="43" t="s">
        <v>422</v>
      </c>
      <c r="F192" s="42"/>
      <c r="G192" s="42"/>
      <c r="H192" s="66">
        <f>H193</f>
        <v>3265.4</v>
      </c>
    </row>
    <row r="193" spans="1:8" ht="20.25">
      <c r="A193" s="16" t="s">
        <v>135</v>
      </c>
      <c r="B193" s="33" t="s">
        <v>24</v>
      </c>
      <c r="C193" s="22">
        <v>966</v>
      </c>
      <c r="D193" s="16" t="s">
        <v>87</v>
      </c>
      <c r="E193" s="115" t="s">
        <v>422</v>
      </c>
      <c r="F193" s="22">
        <v>200</v>
      </c>
      <c r="G193" s="22"/>
      <c r="H193" s="25">
        <f>H194</f>
        <v>3265.4</v>
      </c>
    </row>
    <row r="194" spans="1:13" ht="21" thickBot="1">
      <c r="A194" s="16"/>
      <c r="B194" s="5" t="s">
        <v>105</v>
      </c>
      <c r="C194" s="22">
        <v>966</v>
      </c>
      <c r="D194" s="16" t="s">
        <v>87</v>
      </c>
      <c r="E194" s="115" t="s">
        <v>422</v>
      </c>
      <c r="F194" s="22">
        <v>240</v>
      </c>
      <c r="G194" s="22"/>
      <c r="H194" s="25">
        <f>H195</f>
        <v>3265.4</v>
      </c>
      <c r="J194">
        <v>-500</v>
      </c>
      <c r="M194" s="299">
        <v>-107.5</v>
      </c>
    </row>
    <row r="195" spans="1:10" ht="21" hidden="1" thickBot="1">
      <c r="A195" s="16"/>
      <c r="B195" s="35" t="s">
        <v>188</v>
      </c>
      <c r="C195" s="22">
        <v>966</v>
      </c>
      <c r="D195" s="16" t="s">
        <v>87</v>
      </c>
      <c r="E195" s="115" t="s">
        <v>422</v>
      </c>
      <c r="F195" s="22">
        <v>244</v>
      </c>
      <c r="G195" s="22"/>
      <c r="H195" s="25">
        <f>3240+875-742.1-107.5</f>
        <v>3265.4</v>
      </c>
      <c r="J195" t="s">
        <v>236</v>
      </c>
    </row>
    <row r="196" spans="1:8" ht="30.75" thickBot="1">
      <c r="A196" s="40" t="s">
        <v>136</v>
      </c>
      <c r="B196" s="41" t="s">
        <v>123</v>
      </c>
      <c r="C196" s="42">
        <v>966</v>
      </c>
      <c r="D196" s="43" t="s">
        <v>87</v>
      </c>
      <c r="E196" s="43" t="s">
        <v>423</v>
      </c>
      <c r="F196" s="42"/>
      <c r="G196" s="42"/>
      <c r="H196" s="66">
        <f>H197</f>
        <v>14417.4</v>
      </c>
    </row>
    <row r="197" spans="1:8" ht="20.25">
      <c r="A197" s="16" t="s">
        <v>137</v>
      </c>
      <c r="B197" s="54" t="s">
        <v>24</v>
      </c>
      <c r="C197" s="22">
        <v>966</v>
      </c>
      <c r="D197" s="16" t="s">
        <v>87</v>
      </c>
      <c r="E197" s="115" t="s">
        <v>423</v>
      </c>
      <c r="F197" s="22">
        <v>200</v>
      </c>
      <c r="G197" s="22"/>
      <c r="H197" s="25">
        <f>H198</f>
        <v>14417.4</v>
      </c>
    </row>
    <row r="198" spans="1:13" ht="21" thickBot="1">
      <c r="A198" s="16"/>
      <c r="B198" s="5" t="s">
        <v>105</v>
      </c>
      <c r="C198" s="22">
        <v>966</v>
      </c>
      <c r="D198" s="16" t="s">
        <v>87</v>
      </c>
      <c r="E198" s="115" t="s">
        <v>423</v>
      </c>
      <c r="F198" s="22">
        <v>240</v>
      </c>
      <c r="G198" s="22"/>
      <c r="H198" s="25">
        <f>H199</f>
        <v>14417.4</v>
      </c>
      <c r="J198">
        <f>-700-1729</f>
        <v>-2429</v>
      </c>
      <c r="M198" s="300">
        <v>105</v>
      </c>
    </row>
    <row r="199" spans="1:13" ht="21" hidden="1" thickBot="1">
      <c r="A199" s="16"/>
      <c r="B199" s="35" t="s">
        <v>188</v>
      </c>
      <c r="C199" s="22">
        <v>966</v>
      </c>
      <c r="D199" s="16" t="s">
        <v>87</v>
      </c>
      <c r="E199" s="115" t="s">
        <v>423</v>
      </c>
      <c r="F199" s="22">
        <v>244</v>
      </c>
      <c r="G199" s="22"/>
      <c r="H199" s="25">
        <f>14312.4+105</f>
        <v>14417.4</v>
      </c>
      <c r="J199" t="s">
        <v>236</v>
      </c>
      <c r="M199" s="300"/>
    </row>
    <row r="200" spans="1:8" ht="51">
      <c r="A200" s="68" t="s">
        <v>138</v>
      </c>
      <c r="B200" s="69" t="s">
        <v>156</v>
      </c>
      <c r="C200" s="70">
        <v>966</v>
      </c>
      <c r="D200" s="71" t="s">
        <v>87</v>
      </c>
      <c r="E200" s="71" t="s">
        <v>461</v>
      </c>
      <c r="F200" s="70"/>
      <c r="G200" s="70"/>
      <c r="H200" s="72">
        <f>H201</f>
        <v>1050</v>
      </c>
    </row>
    <row r="201" spans="1:8" ht="20.25">
      <c r="A201" s="104" t="s">
        <v>139</v>
      </c>
      <c r="B201" s="105" t="s">
        <v>24</v>
      </c>
      <c r="C201" s="106">
        <v>966</v>
      </c>
      <c r="D201" s="104" t="s">
        <v>87</v>
      </c>
      <c r="E201" s="1" t="s">
        <v>461</v>
      </c>
      <c r="F201" s="106">
        <v>200</v>
      </c>
      <c r="G201" s="106"/>
      <c r="H201" s="26">
        <f>H202</f>
        <v>1050</v>
      </c>
    </row>
    <row r="202" spans="1:10" ht="21" thickBot="1">
      <c r="A202" s="104"/>
      <c r="B202" s="5" t="s">
        <v>105</v>
      </c>
      <c r="C202" s="106">
        <v>966</v>
      </c>
      <c r="D202" s="104" t="s">
        <v>87</v>
      </c>
      <c r="E202" s="1" t="s">
        <v>461</v>
      </c>
      <c r="F202" s="106">
        <v>240</v>
      </c>
      <c r="G202" s="106"/>
      <c r="H202" s="26">
        <v>1050</v>
      </c>
      <c r="J202">
        <v>-200</v>
      </c>
    </row>
    <row r="203" spans="1:8" ht="20.25" hidden="1">
      <c r="A203" s="104"/>
      <c r="B203" s="35" t="s">
        <v>188</v>
      </c>
      <c r="C203" s="106">
        <v>966</v>
      </c>
      <c r="D203" s="104" t="s">
        <v>87</v>
      </c>
      <c r="E203" s="1" t="s">
        <v>186</v>
      </c>
      <c r="F203" s="106">
        <v>244</v>
      </c>
      <c r="G203" s="106"/>
      <c r="H203" s="26">
        <v>0</v>
      </c>
    </row>
    <row r="204" spans="1:8" ht="12.75" hidden="1">
      <c r="A204" s="48"/>
      <c r="B204" s="6" t="s">
        <v>207</v>
      </c>
      <c r="C204" s="49">
        <v>966</v>
      </c>
      <c r="D204" s="48" t="s">
        <v>87</v>
      </c>
      <c r="E204" s="63" t="s">
        <v>186</v>
      </c>
      <c r="F204" s="49">
        <v>244</v>
      </c>
      <c r="G204" s="49">
        <v>310</v>
      </c>
      <c r="H204" s="28">
        <v>0</v>
      </c>
    </row>
    <row r="205" spans="1:8" ht="21" thickBot="1">
      <c r="A205" s="40" t="s">
        <v>468</v>
      </c>
      <c r="B205" s="41" t="s">
        <v>243</v>
      </c>
      <c r="C205" s="42"/>
      <c r="D205" s="43" t="s">
        <v>87</v>
      </c>
      <c r="E205" s="43" t="s">
        <v>424</v>
      </c>
      <c r="F205" s="42"/>
      <c r="G205" s="42"/>
      <c r="H205" s="66">
        <f>H206+H211+H215</f>
        <v>13526.8</v>
      </c>
    </row>
    <row r="206" spans="1:8" ht="40.5">
      <c r="A206" s="16" t="s">
        <v>465</v>
      </c>
      <c r="B206" s="4" t="s">
        <v>102</v>
      </c>
      <c r="C206" s="22"/>
      <c r="D206" s="16" t="s">
        <v>87</v>
      </c>
      <c r="E206" s="115" t="s">
        <v>424</v>
      </c>
      <c r="F206" s="22">
        <v>100</v>
      </c>
      <c r="G206" s="22"/>
      <c r="H206" s="25">
        <f>H207</f>
        <v>9721.4</v>
      </c>
    </row>
    <row r="207" spans="1:8" ht="20.25">
      <c r="A207" s="17"/>
      <c r="B207" s="5" t="s">
        <v>241</v>
      </c>
      <c r="C207" s="23"/>
      <c r="D207" s="17" t="s">
        <v>87</v>
      </c>
      <c r="E207" s="104" t="s">
        <v>424</v>
      </c>
      <c r="F207" s="23">
        <v>110</v>
      </c>
      <c r="G207" s="23"/>
      <c r="H207" s="26">
        <f>H208+H209+H210</f>
        <v>9721.4</v>
      </c>
    </row>
    <row r="208" spans="1:8" ht="20.25" hidden="1">
      <c r="A208" s="17"/>
      <c r="B208" s="5" t="s">
        <v>387</v>
      </c>
      <c r="C208" s="23"/>
      <c r="D208" s="17" t="s">
        <v>87</v>
      </c>
      <c r="E208" s="104" t="s">
        <v>424</v>
      </c>
      <c r="F208" s="23">
        <v>112</v>
      </c>
      <c r="G208" s="23"/>
      <c r="H208" s="26">
        <v>0</v>
      </c>
    </row>
    <row r="209" spans="1:8" ht="21" customHeight="1" hidden="1">
      <c r="A209" s="17"/>
      <c r="B209" s="5" t="s">
        <v>238</v>
      </c>
      <c r="C209" s="23"/>
      <c r="D209" s="17" t="s">
        <v>87</v>
      </c>
      <c r="E209" s="104" t="s">
        <v>424</v>
      </c>
      <c r="F209" s="23">
        <v>111</v>
      </c>
      <c r="G209" s="23"/>
      <c r="H209" s="26">
        <v>7449.4</v>
      </c>
    </row>
    <row r="210" spans="1:8" ht="43.5" customHeight="1" hidden="1">
      <c r="A210" s="17"/>
      <c r="B210" s="5" t="s">
        <v>242</v>
      </c>
      <c r="C210" s="23"/>
      <c r="D210" s="17" t="s">
        <v>87</v>
      </c>
      <c r="E210" s="104" t="s">
        <v>424</v>
      </c>
      <c r="F210" s="23">
        <v>119</v>
      </c>
      <c r="G210" s="23"/>
      <c r="H210" s="26">
        <f>2279-7</f>
        <v>2272</v>
      </c>
    </row>
    <row r="211" spans="1:8" ht="20.25">
      <c r="A211" s="17" t="s">
        <v>466</v>
      </c>
      <c r="B211" s="5" t="s">
        <v>24</v>
      </c>
      <c r="C211" s="23"/>
      <c r="D211" s="17" t="s">
        <v>87</v>
      </c>
      <c r="E211" s="104" t="s">
        <v>424</v>
      </c>
      <c r="F211" s="23">
        <v>200</v>
      </c>
      <c r="G211" s="23"/>
      <c r="H211" s="26">
        <f>H212</f>
        <v>3802.6</v>
      </c>
    </row>
    <row r="212" spans="1:13" ht="20.25">
      <c r="A212" s="17"/>
      <c r="B212" s="5" t="s">
        <v>105</v>
      </c>
      <c r="C212" s="23"/>
      <c r="D212" s="17" t="s">
        <v>87</v>
      </c>
      <c r="E212" s="104" t="s">
        <v>424</v>
      </c>
      <c r="F212" s="23">
        <v>240</v>
      </c>
      <c r="G212" s="23"/>
      <c r="H212" s="26">
        <f>H213+H214</f>
        <v>3802.6</v>
      </c>
      <c r="M212" s="300"/>
    </row>
    <row r="213" spans="1:13" ht="20.25" hidden="1">
      <c r="A213" s="17"/>
      <c r="B213" s="5" t="s">
        <v>191</v>
      </c>
      <c r="C213" s="23"/>
      <c r="D213" s="17" t="s">
        <v>87</v>
      </c>
      <c r="E213" s="104" t="s">
        <v>424</v>
      </c>
      <c r="F213" s="23">
        <v>242</v>
      </c>
      <c r="G213" s="23"/>
      <c r="H213" s="26">
        <f>15.9-5.3</f>
        <v>10.600000000000001</v>
      </c>
      <c r="M213">
        <v>-5.3</v>
      </c>
    </row>
    <row r="214" spans="1:13" ht="20.25" hidden="1">
      <c r="A214" s="17"/>
      <c r="B214" s="5" t="s">
        <v>188</v>
      </c>
      <c r="C214" s="23"/>
      <c r="D214" s="17" t="s">
        <v>87</v>
      </c>
      <c r="E214" s="104" t="s">
        <v>424</v>
      </c>
      <c r="F214" s="23">
        <v>244</v>
      </c>
      <c r="G214" s="23"/>
      <c r="H214" s="26">
        <f>900+1630.8+1278-16.8</f>
        <v>3792</v>
      </c>
      <c r="M214">
        <v>-16.8</v>
      </c>
    </row>
    <row r="215" spans="1:8" ht="12.75">
      <c r="A215" s="17" t="s">
        <v>467</v>
      </c>
      <c r="B215" s="5" t="s">
        <v>106</v>
      </c>
      <c r="C215" s="23">
        <v>928</v>
      </c>
      <c r="D215" s="17" t="s">
        <v>87</v>
      </c>
      <c r="E215" s="1" t="s">
        <v>424</v>
      </c>
      <c r="F215" s="23">
        <v>800</v>
      </c>
      <c r="G215" s="23"/>
      <c r="H215" s="26">
        <f>H216</f>
        <v>2.8</v>
      </c>
    </row>
    <row r="216" spans="1:13" ht="13.5" thickBot="1">
      <c r="A216" s="17"/>
      <c r="B216" s="7" t="s">
        <v>14</v>
      </c>
      <c r="C216" s="23">
        <v>928</v>
      </c>
      <c r="D216" s="17" t="s">
        <v>87</v>
      </c>
      <c r="E216" s="1" t="s">
        <v>424</v>
      </c>
      <c r="F216" s="23">
        <v>850</v>
      </c>
      <c r="G216" s="23"/>
      <c r="H216" s="26">
        <f>H217+2.3</f>
        <v>2.8</v>
      </c>
      <c r="M216" s="300"/>
    </row>
    <row r="217" spans="1:10" ht="12.75" hidden="1">
      <c r="A217" s="18"/>
      <c r="B217" s="152" t="s">
        <v>204</v>
      </c>
      <c r="C217" s="24">
        <v>928</v>
      </c>
      <c r="D217" s="18" t="s">
        <v>87</v>
      </c>
      <c r="E217" s="63" t="s">
        <v>161</v>
      </c>
      <c r="F217" s="24">
        <v>853</v>
      </c>
      <c r="G217" s="24"/>
      <c r="H217" s="28">
        <v>0.5</v>
      </c>
      <c r="J217">
        <v>3006.4</v>
      </c>
    </row>
    <row r="218" spans="1:10" ht="13.5" thickBot="1">
      <c r="A218" s="304" t="s">
        <v>126</v>
      </c>
      <c r="B218" s="80" t="s">
        <v>51</v>
      </c>
      <c r="C218" s="81">
        <v>966</v>
      </c>
      <c r="D218" s="82" t="s">
        <v>88</v>
      </c>
      <c r="E218" s="82"/>
      <c r="F218" s="81"/>
      <c r="G218" s="81"/>
      <c r="H218" s="83">
        <f>H219</f>
        <v>335</v>
      </c>
      <c r="I218" s="133">
        <v>500.3</v>
      </c>
      <c r="J218" t="s">
        <v>236</v>
      </c>
    </row>
    <row r="219" spans="1:8" ht="13.5" thickBot="1">
      <c r="A219" s="73" t="s">
        <v>158</v>
      </c>
      <c r="B219" s="74" t="s">
        <v>53</v>
      </c>
      <c r="C219" s="75">
        <v>966</v>
      </c>
      <c r="D219" s="76" t="s">
        <v>89</v>
      </c>
      <c r="E219" s="76"/>
      <c r="F219" s="75"/>
      <c r="G219" s="75"/>
      <c r="H219" s="77">
        <f>H220</f>
        <v>335</v>
      </c>
    </row>
    <row r="220" spans="1:8" ht="61.5" thickBot="1">
      <c r="A220" s="40" t="s">
        <v>49</v>
      </c>
      <c r="B220" s="41" t="s">
        <v>110</v>
      </c>
      <c r="C220" s="42">
        <v>966</v>
      </c>
      <c r="D220" s="43" t="s">
        <v>89</v>
      </c>
      <c r="E220" s="43" t="s">
        <v>425</v>
      </c>
      <c r="F220" s="42"/>
      <c r="G220" s="42"/>
      <c r="H220" s="66">
        <f>H221+H223</f>
        <v>335</v>
      </c>
    </row>
    <row r="221" spans="1:8" ht="20.25">
      <c r="A221" s="16" t="s">
        <v>50</v>
      </c>
      <c r="B221" s="54" t="s">
        <v>24</v>
      </c>
      <c r="C221" s="22">
        <v>966</v>
      </c>
      <c r="D221" s="16" t="s">
        <v>89</v>
      </c>
      <c r="E221" s="115" t="s">
        <v>425</v>
      </c>
      <c r="F221" s="22">
        <v>200</v>
      </c>
      <c r="G221" s="22"/>
      <c r="H221" s="25">
        <f>H222</f>
        <v>305</v>
      </c>
    </row>
    <row r="222" spans="1:13" ht="20.25">
      <c r="A222" s="16"/>
      <c r="B222" s="5" t="s">
        <v>105</v>
      </c>
      <c r="C222" s="22">
        <v>966</v>
      </c>
      <c r="D222" s="16" t="s">
        <v>89</v>
      </c>
      <c r="E222" s="115" t="s">
        <v>425</v>
      </c>
      <c r="F222" s="22">
        <v>240</v>
      </c>
      <c r="G222" s="22"/>
      <c r="H222" s="25">
        <f>200+91+14</f>
        <v>305</v>
      </c>
      <c r="M222" s="300"/>
    </row>
    <row r="223" spans="1:13" ht="12.75">
      <c r="A223" s="16"/>
      <c r="B223" s="35" t="s">
        <v>469</v>
      </c>
      <c r="C223" s="22">
        <v>966</v>
      </c>
      <c r="D223" s="16" t="s">
        <v>89</v>
      </c>
      <c r="E223" s="115" t="s">
        <v>425</v>
      </c>
      <c r="F223" s="22">
        <v>300</v>
      </c>
      <c r="G223" s="22"/>
      <c r="H223" s="25">
        <f>H224</f>
        <v>30</v>
      </c>
      <c r="M223" s="300"/>
    </row>
    <row r="224" spans="1:9" ht="13.5" thickBot="1">
      <c r="A224" s="16"/>
      <c r="B224" s="33" t="s">
        <v>472</v>
      </c>
      <c r="C224" s="22">
        <v>966</v>
      </c>
      <c r="D224" s="16" t="s">
        <v>89</v>
      </c>
      <c r="E224" s="115" t="s">
        <v>425</v>
      </c>
      <c r="F224" s="22">
        <v>340</v>
      </c>
      <c r="G224" s="22"/>
      <c r="H224" s="25">
        <v>30</v>
      </c>
      <c r="I224" s="133">
        <v>500.3</v>
      </c>
    </row>
    <row r="225" spans="1:8" ht="13.5" thickBot="1">
      <c r="A225" s="79" t="s">
        <v>140</v>
      </c>
      <c r="B225" s="80" t="s">
        <v>56</v>
      </c>
      <c r="C225" s="81">
        <v>966</v>
      </c>
      <c r="D225" s="82" t="s">
        <v>90</v>
      </c>
      <c r="E225" s="82"/>
      <c r="F225" s="81"/>
      <c r="G225" s="81"/>
      <c r="H225" s="83">
        <f>H226</f>
        <v>15301.8</v>
      </c>
    </row>
    <row r="226" spans="1:8" ht="13.5" thickBot="1">
      <c r="A226" s="73" t="s">
        <v>52</v>
      </c>
      <c r="B226" s="74" t="s">
        <v>58</v>
      </c>
      <c r="C226" s="75">
        <v>966</v>
      </c>
      <c r="D226" s="76" t="s">
        <v>91</v>
      </c>
      <c r="E226" s="76"/>
      <c r="F226" s="75"/>
      <c r="G226" s="75"/>
      <c r="H226" s="77">
        <f>H227+H233</f>
        <v>15301.8</v>
      </c>
    </row>
    <row r="227" spans="1:15" ht="49.5" customHeight="1" thickBot="1">
      <c r="A227" s="40" t="s">
        <v>54</v>
      </c>
      <c r="B227" s="41" t="s">
        <v>118</v>
      </c>
      <c r="C227" s="42">
        <v>966</v>
      </c>
      <c r="D227" s="43" t="s">
        <v>91</v>
      </c>
      <c r="E227" s="43" t="s">
        <v>426</v>
      </c>
      <c r="F227" s="42"/>
      <c r="G227" s="42"/>
      <c r="H227" s="66">
        <f>H228</f>
        <v>15049.8</v>
      </c>
      <c r="O227" s="237"/>
    </row>
    <row r="228" spans="1:8" ht="20.25">
      <c r="A228" s="16" t="s">
        <v>55</v>
      </c>
      <c r="B228" s="33" t="s">
        <v>24</v>
      </c>
      <c r="C228" s="22">
        <v>966</v>
      </c>
      <c r="D228" s="16" t="s">
        <v>91</v>
      </c>
      <c r="E228" s="115" t="s">
        <v>426</v>
      </c>
      <c r="F228" s="22">
        <v>200</v>
      </c>
      <c r="G228" s="22"/>
      <c r="H228" s="25">
        <f>H229</f>
        <v>15049.8</v>
      </c>
    </row>
    <row r="229" spans="1:8" ht="21.75" customHeight="1" thickBot="1">
      <c r="A229" s="16"/>
      <c r="B229" s="5" t="s">
        <v>105</v>
      </c>
      <c r="C229" s="22">
        <v>966</v>
      </c>
      <c r="D229" s="16" t="s">
        <v>91</v>
      </c>
      <c r="E229" s="115" t="s">
        <v>426</v>
      </c>
      <c r="F229" s="22">
        <v>240</v>
      </c>
      <c r="G229" s="22"/>
      <c r="H229" s="25">
        <v>15049.8</v>
      </c>
    </row>
    <row r="230" spans="1:8" ht="20.25" hidden="1">
      <c r="A230" s="16"/>
      <c r="B230" s="33" t="s">
        <v>188</v>
      </c>
      <c r="C230" s="22">
        <v>966</v>
      </c>
      <c r="D230" s="16" t="s">
        <v>91</v>
      </c>
      <c r="E230" s="257" t="s">
        <v>426</v>
      </c>
      <c r="F230" s="22">
        <v>244</v>
      </c>
      <c r="G230" s="22"/>
      <c r="H230" s="25">
        <v>17959.3</v>
      </c>
    </row>
    <row r="231" spans="1:8" ht="24" customHeight="1" hidden="1">
      <c r="A231" s="16"/>
      <c r="B231" s="5" t="s">
        <v>197</v>
      </c>
      <c r="C231" s="22">
        <v>966</v>
      </c>
      <c r="D231" s="16" t="s">
        <v>91</v>
      </c>
      <c r="E231" s="257" t="s">
        <v>180</v>
      </c>
      <c r="F231" s="22">
        <v>244</v>
      </c>
      <c r="G231" s="22">
        <v>226</v>
      </c>
      <c r="H231" s="25"/>
    </row>
    <row r="232" spans="1:8" ht="13.5" hidden="1" thickBot="1">
      <c r="A232" s="16"/>
      <c r="B232" s="5" t="s">
        <v>192</v>
      </c>
      <c r="C232" s="22">
        <v>966</v>
      </c>
      <c r="D232" s="16" t="s">
        <v>91</v>
      </c>
      <c r="E232" s="115" t="s">
        <v>180</v>
      </c>
      <c r="F232" s="22">
        <v>244</v>
      </c>
      <c r="G232" s="22">
        <v>290</v>
      </c>
      <c r="H232" s="25"/>
    </row>
    <row r="233" spans="1:8" ht="21" thickBot="1">
      <c r="A233" s="40" t="s">
        <v>141</v>
      </c>
      <c r="B233" s="41" t="s">
        <v>119</v>
      </c>
      <c r="C233" s="42">
        <v>966</v>
      </c>
      <c r="D233" s="43" t="s">
        <v>91</v>
      </c>
      <c r="E233" s="43" t="s">
        <v>427</v>
      </c>
      <c r="F233" s="42"/>
      <c r="G233" s="42"/>
      <c r="H233" s="66">
        <f>H234</f>
        <v>252</v>
      </c>
    </row>
    <row r="234" spans="1:8" ht="20.25">
      <c r="A234" s="16" t="s">
        <v>142</v>
      </c>
      <c r="B234" s="33" t="s">
        <v>24</v>
      </c>
      <c r="C234" s="22">
        <v>966</v>
      </c>
      <c r="D234" s="16" t="s">
        <v>91</v>
      </c>
      <c r="E234" s="115" t="s">
        <v>427</v>
      </c>
      <c r="F234" s="22">
        <v>200</v>
      </c>
      <c r="G234" s="22"/>
      <c r="H234" s="25">
        <f>H235</f>
        <v>252</v>
      </c>
    </row>
    <row r="235" spans="1:8" ht="21.75" customHeight="1" thickBot="1">
      <c r="A235" s="16"/>
      <c r="B235" s="5" t="s">
        <v>105</v>
      </c>
      <c r="C235" s="22">
        <v>966</v>
      </c>
      <c r="D235" s="16" t="s">
        <v>91</v>
      </c>
      <c r="E235" s="115" t="s">
        <v>427</v>
      </c>
      <c r="F235" s="22">
        <v>240</v>
      </c>
      <c r="G235" s="22"/>
      <c r="H235" s="25">
        <v>252</v>
      </c>
    </row>
    <row r="236" spans="1:9" ht="20.25" hidden="1">
      <c r="A236" s="16"/>
      <c r="B236" s="33" t="s">
        <v>188</v>
      </c>
      <c r="C236" s="22">
        <v>966</v>
      </c>
      <c r="D236" s="16" t="s">
        <v>91</v>
      </c>
      <c r="E236" s="257" t="s">
        <v>427</v>
      </c>
      <c r="F236" s="22">
        <v>244</v>
      </c>
      <c r="G236" s="22"/>
      <c r="H236" s="25">
        <v>615</v>
      </c>
      <c r="I236" s="133">
        <v>695.3</v>
      </c>
    </row>
    <row r="237" spans="1:12" s="111" customFormat="1" ht="38.25" customHeight="1" hidden="1" thickBot="1">
      <c r="A237" s="18"/>
      <c r="B237" s="6" t="s">
        <v>192</v>
      </c>
      <c r="C237" s="24">
        <v>966</v>
      </c>
      <c r="D237" s="18" t="s">
        <v>91</v>
      </c>
      <c r="E237" s="63" t="s">
        <v>181</v>
      </c>
      <c r="F237" s="24">
        <v>244</v>
      </c>
      <c r="G237" s="24">
        <v>290</v>
      </c>
      <c r="H237" s="28">
        <f>570+500.3</f>
        <v>1070.3</v>
      </c>
      <c r="I237" s="133"/>
      <c r="J237"/>
      <c r="K237"/>
      <c r="L237"/>
    </row>
    <row r="238" spans="1:12" s="111" customFormat="1" ht="15" customHeight="1" thickBot="1">
      <c r="A238" s="79" t="s">
        <v>143</v>
      </c>
      <c r="B238" s="80" t="s">
        <v>60</v>
      </c>
      <c r="C238" s="81"/>
      <c r="D238" s="82" t="s">
        <v>385</v>
      </c>
      <c r="E238" s="82"/>
      <c r="F238" s="81"/>
      <c r="G238" s="81"/>
      <c r="H238" s="83">
        <f>H239+H245</f>
        <v>11510.24</v>
      </c>
      <c r="I238" s="133"/>
      <c r="J238"/>
      <c r="K238"/>
      <c r="L238"/>
    </row>
    <row r="239" spans="1:12" s="111" customFormat="1" ht="13.5" hidden="1" thickBot="1">
      <c r="A239" s="73" t="s">
        <v>57</v>
      </c>
      <c r="B239" s="74" t="s">
        <v>62</v>
      </c>
      <c r="C239" s="75">
        <v>966</v>
      </c>
      <c r="D239" s="76">
        <v>1003</v>
      </c>
      <c r="E239" s="76"/>
      <c r="F239" s="75"/>
      <c r="G239" s="75"/>
      <c r="H239" s="77">
        <f>H240</f>
        <v>397.8</v>
      </c>
      <c r="I239" s="133"/>
      <c r="J239"/>
      <c r="K239"/>
      <c r="L239"/>
    </row>
    <row r="240" spans="1:12" s="111" customFormat="1" ht="41.25" thickBot="1">
      <c r="A240" s="40" t="s">
        <v>59</v>
      </c>
      <c r="B240" s="41" t="s">
        <v>96</v>
      </c>
      <c r="C240" s="42">
        <v>966</v>
      </c>
      <c r="D240" s="43">
        <v>1003</v>
      </c>
      <c r="E240" s="43" t="s">
        <v>182</v>
      </c>
      <c r="F240" s="42"/>
      <c r="G240" s="42"/>
      <c r="H240" s="66">
        <f>H244</f>
        <v>397.8</v>
      </c>
      <c r="I240" s="133"/>
      <c r="J240"/>
      <c r="K240"/>
      <c r="L240"/>
    </row>
    <row r="241" spans="1:12" s="111" customFormat="1" ht="15" customHeight="1">
      <c r="A241" s="9" t="s">
        <v>59</v>
      </c>
      <c r="B241" s="10" t="s">
        <v>97</v>
      </c>
      <c r="C241" s="29">
        <v>966</v>
      </c>
      <c r="D241" s="9">
        <v>1003</v>
      </c>
      <c r="E241" s="9" t="s">
        <v>182</v>
      </c>
      <c r="F241" s="29">
        <v>300</v>
      </c>
      <c r="G241" s="29"/>
      <c r="H241" s="25">
        <f>H242</f>
        <v>397.8</v>
      </c>
      <c r="I241" s="133">
        <v>-325.4</v>
      </c>
      <c r="J241"/>
      <c r="K241"/>
      <c r="L241"/>
    </row>
    <row r="242" spans="1:12" s="111" customFormat="1" ht="15" customHeight="1" thickBot="1">
      <c r="A242" s="9"/>
      <c r="B242" s="35" t="s">
        <v>99</v>
      </c>
      <c r="C242" s="29">
        <v>966</v>
      </c>
      <c r="D242" s="9">
        <v>1003</v>
      </c>
      <c r="E242" s="9" t="s">
        <v>182</v>
      </c>
      <c r="F242" s="29">
        <v>310</v>
      </c>
      <c r="G242" s="29"/>
      <c r="H242" s="25">
        <f>H244</f>
        <v>397.8</v>
      </c>
      <c r="I242" s="133"/>
      <c r="J242"/>
      <c r="K242"/>
      <c r="L242"/>
    </row>
    <row r="243" spans="1:12" s="111" customFormat="1" ht="22.5" customHeight="1" hidden="1">
      <c r="A243" s="9"/>
      <c r="B243" s="103" t="s">
        <v>190</v>
      </c>
      <c r="C243" s="29">
        <v>966</v>
      </c>
      <c r="D243" s="9">
        <v>1003</v>
      </c>
      <c r="E243" s="9" t="s">
        <v>182</v>
      </c>
      <c r="F243" s="29">
        <v>312</v>
      </c>
      <c r="G243" s="29"/>
      <c r="H243" s="25">
        <f>H244</f>
        <v>397.8</v>
      </c>
      <c r="I243" s="133"/>
      <c r="J243"/>
      <c r="K243"/>
      <c r="L243"/>
    </row>
    <row r="244" spans="1:12" s="111" customFormat="1" ht="42" customHeight="1" hidden="1" thickBot="1">
      <c r="A244" s="9"/>
      <c r="B244" s="35" t="s">
        <v>228</v>
      </c>
      <c r="C244" s="29">
        <v>966</v>
      </c>
      <c r="D244" s="9">
        <v>1003</v>
      </c>
      <c r="E244" s="9" t="s">
        <v>182</v>
      </c>
      <c r="F244" s="29">
        <v>312</v>
      </c>
      <c r="G244" s="29">
        <v>263</v>
      </c>
      <c r="H244" s="25">
        <v>397.8</v>
      </c>
      <c r="I244" s="133"/>
      <c r="J244"/>
      <c r="K244"/>
      <c r="L244"/>
    </row>
    <row r="245" spans="1:12" s="111" customFormat="1" ht="13.5" thickBot="1">
      <c r="A245" s="73" t="s">
        <v>145</v>
      </c>
      <c r="B245" s="74" t="s">
        <v>64</v>
      </c>
      <c r="C245" s="75">
        <v>966</v>
      </c>
      <c r="D245" s="76">
        <v>1004</v>
      </c>
      <c r="E245" s="76"/>
      <c r="F245" s="75"/>
      <c r="G245" s="75"/>
      <c r="H245" s="77">
        <f>H246+H250</f>
        <v>11112.44</v>
      </c>
      <c r="I245" s="133"/>
      <c r="J245"/>
      <c r="K245"/>
      <c r="L245"/>
    </row>
    <row r="246" spans="1:12" s="111" customFormat="1" ht="51.75" customHeight="1" thickBot="1">
      <c r="A246" s="40" t="s">
        <v>146</v>
      </c>
      <c r="B246" s="41" t="s">
        <v>475</v>
      </c>
      <c r="C246" s="42">
        <v>966</v>
      </c>
      <c r="D246" s="43">
        <v>1004</v>
      </c>
      <c r="E246" s="43" t="s">
        <v>230</v>
      </c>
      <c r="F246" s="42"/>
      <c r="G246" s="42"/>
      <c r="H246" s="66">
        <f>H247</f>
        <v>8098.6</v>
      </c>
      <c r="I246" s="133"/>
      <c r="J246"/>
      <c r="K246"/>
      <c r="L246"/>
    </row>
    <row r="247" spans="1:12" s="111" customFormat="1" ht="15" customHeight="1">
      <c r="A247" s="9" t="s">
        <v>147</v>
      </c>
      <c r="B247" s="10" t="s">
        <v>97</v>
      </c>
      <c r="C247" s="29">
        <v>966</v>
      </c>
      <c r="D247" s="9">
        <v>1004</v>
      </c>
      <c r="E247" s="9" t="s">
        <v>230</v>
      </c>
      <c r="F247" s="29">
        <v>300</v>
      </c>
      <c r="G247" s="29"/>
      <c r="H247" s="25">
        <f>H248</f>
        <v>8098.6</v>
      </c>
      <c r="I247" s="133"/>
      <c r="J247"/>
      <c r="K247"/>
      <c r="L247"/>
    </row>
    <row r="248" spans="1:12" s="111" customFormat="1" ht="13.5" thickBot="1">
      <c r="A248" s="9"/>
      <c r="B248" s="35" t="s">
        <v>99</v>
      </c>
      <c r="C248" s="29">
        <v>966</v>
      </c>
      <c r="D248" s="9">
        <v>1004</v>
      </c>
      <c r="E248" s="9" t="s">
        <v>230</v>
      </c>
      <c r="F248" s="29">
        <v>310</v>
      </c>
      <c r="G248" s="29"/>
      <c r="H248" s="25">
        <f>H249</f>
        <v>8098.6</v>
      </c>
      <c r="I248" s="133"/>
      <c r="J248"/>
      <c r="K248"/>
      <c r="L248"/>
    </row>
    <row r="249" spans="1:12" s="111" customFormat="1" ht="21" hidden="1" thickBot="1">
      <c r="A249" s="9"/>
      <c r="B249" s="35" t="s">
        <v>189</v>
      </c>
      <c r="C249" s="29">
        <v>966</v>
      </c>
      <c r="D249" s="9">
        <v>1004</v>
      </c>
      <c r="E249" s="9" t="s">
        <v>230</v>
      </c>
      <c r="F249" s="29">
        <v>313</v>
      </c>
      <c r="G249" s="29">
        <v>262</v>
      </c>
      <c r="H249" s="25">
        <v>8098.6</v>
      </c>
      <c r="I249" s="133"/>
      <c r="J249"/>
      <c r="K249"/>
      <c r="L249"/>
    </row>
    <row r="250" spans="1:12" s="111" customFormat="1" ht="43.5" customHeight="1" thickBot="1">
      <c r="A250" s="40" t="s">
        <v>148</v>
      </c>
      <c r="B250" s="41" t="s">
        <v>476</v>
      </c>
      <c r="C250" s="42">
        <v>966</v>
      </c>
      <c r="D250" s="43">
        <v>1004</v>
      </c>
      <c r="E250" s="43" t="s">
        <v>231</v>
      </c>
      <c r="F250" s="42"/>
      <c r="G250" s="42"/>
      <c r="H250" s="66">
        <f>H252</f>
        <v>3013.84</v>
      </c>
      <c r="I250" s="133"/>
      <c r="J250"/>
      <c r="K250"/>
      <c r="L250"/>
    </row>
    <row r="251" spans="1:12" s="111" customFormat="1" ht="27" customHeight="1">
      <c r="A251" s="9" t="s">
        <v>470</v>
      </c>
      <c r="B251" s="10" t="s">
        <v>469</v>
      </c>
      <c r="C251" s="29">
        <v>966</v>
      </c>
      <c r="D251" s="9">
        <v>1004</v>
      </c>
      <c r="E251" s="9" t="s">
        <v>231</v>
      </c>
      <c r="F251" s="29">
        <v>300</v>
      </c>
      <c r="G251" s="29"/>
      <c r="H251" s="25">
        <f>H252</f>
        <v>3013.84</v>
      </c>
      <c r="I251" s="133"/>
      <c r="J251"/>
      <c r="K251"/>
      <c r="L251"/>
    </row>
    <row r="252" spans="1:12" s="111" customFormat="1" ht="21" thickBot="1">
      <c r="A252" s="9"/>
      <c r="B252" s="107" t="s">
        <v>388</v>
      </c>
      <c r="C252" s="29">
        <v>966</v>
      </c>
      <c r="D252" s="9">
        <v>1004</v>
      </c>
      <c r="E252" s="9" t="s">
        <v>231</v>
      </c>
      <c r="F252" s="29">
        <v>320</v>
      </c>
      <c r="G252" s="29"/>
      <c r="H252" s="25">
        <v>3013.84</v>
      </c>
      <c r="I252" s="133"/>
      <c r="J252" t="s">
        <v>236</v>
      </c>
      <c r="K252"/>
      <c r="L252"/>
    </row>
    <row r="253" spans="1:12" s="111" customFormat="1" ht="27" customHeight="1" hidden="1">
      <c r="A253" s="9"/>
      <c r="B253" s="47" t="s">
        <v>189</v>
      </c>
      <c r="C253" s="29">
        <v>966</v>
      </c>
      <c r="D253" s="9">
        <v>1004</v>
      </c>
      <c r="E253" s="9" t="s">
        <v>231</v>
      </c>
      <c r="F253" s="29">
        <v>323</v>
      </c>
      <c r="G253" s="29">
        <v>226</v>
      </c>
      <c r="H253" s="25">
        <v>3013.8</v>
      </c>
      <c r="I253" s="133"/>
      <c r="J253"/>
      <c r="K253"/>
      <c r="L253"/>
    </row>
    <row r="254" spans="1:12" s="111" customFormat="1" ht="21" hidden="1" thickBot="1">
      <c r="A254" s="9"/>
      <c r="B254" s="107" t="s">
        <v>389</v>
      </c>
      <c r="C254" s="29">
        <v>966</v>
      </c>
      <c r="D254" s="9">
        <v>1004</v>
      </c>
      <c r="E254" s="9" t="s">
        <v>231</v>
      </c>
      <c r="F254" s="29">
        <v>323</v>
      </c>
      <c r="G254" s="29"/>
      <c r="H254" s="25">
        <v>3013.8</v>
      </c>
      <c r="I254" s="133"/>
      <c r="J254"/>
      <c r="K254"/>
      <c r="L254"/>
    </row>
    <row r="255" spans="1:12" s="111" customFormat="1" ht="13.5" thickBot="1">
      <c r="A255" s="79" t="s">
        <v>150</v>
      </c>
      <c r="B255" s="80" t="s">
        <v>65</v>
      </c>
      <c r="C255" s="81">
        <v>966</v>
      </c>
      <c r="D255" s="82">
        <v>1100</v>
      </c>
      <c r="E255" s="82"/>
      <c r="F255" s="81"/>
      <c r="G255" s="81"/>
      <c r="H255" s="83">
        <f>H256</f>
        <v>100</v>
      </c>
      <c r="I255" s="133"/>
      <c r="J255"/>
      <c r="K255"/>
      <c r="L255"/>
    </row>
    <row r="256" spans="1:12" s="111" customFormat="1" ht="45" customHeight="1" thickBot="1">
      <c r="A256" s="73" t="s">
        <v>61</v>
      </c>
      <c r="B256" s="74" t="s">
        <v>67</v>
      </c>
      <c r="C256" s="75">
        <v>966</v>
      </c>
      <c r="D256" s="76">
        <v>1102</v>
      </c>
      <c r="E256" s="76"/>
      <c r="F256" s="75"/>
      <c r="G256" s="75"/>
      <c r="H256" s="77">
        <f>H257</f>
        <v>100</v>
      </c>
      <c r="I256" s="133"/>
      <c r="J256"/>
      <c r="K256"/>
      <c r="L256"/>
    </row>
    <row r="257" spans="1:12" s="111" customFormat="1" ht="72" thickBot="1">
      <c r="A257" s="40" t="s">
        <v>63</v>
      </c>
      <c r="B257" s="41" t="s">
        <v>120</v>
      </c>
      <c r="C257" s="42">
        <v>966</v>
      </c>
      <c r="D257" s="43">
        <v>1102</v>
      </c>
      <c r="E257" s="43" t="s">
        <v>233</v>
      </c>
      <c r="F257" s="42"/>
      <c r="G257" s="42"/>
      <c r="H257" s="66">
        <f>H258</f>
        <v>100</v>
      </c>
      <c r="I257" s="133"/>
      <c r="J257"/>
      <c r="K257"/>
      <c r="L257"/>
    </row>
    <row r="258" spans="1:12" s="111" customFormat="1" ht="20.25">
      <c r="A258" s="16" t="s">
        <v>151</v>
      </c>
      <c r="B258" s="113" t="s">
        <v>24</v>
      </c>
      <c r="C258" s="22">
        <v>966</v>
      </c>
      <c r="D258" s="16">
        <v>1102</v>
      </c>
      <c r="E258" s="9" t="s">
        <v>233</v>
      </c>
      <c r="F258" s="22">
        <v>200</v>
      </c>
      <c r="G258" s="22"/>
      <c r="H258" s="25">
        <f>H259</f>
        <v>100</v>
      </c>
      <c r="I258" s="133"/>
      <c r="J258"/>
      <c r="K258"/>
      <c r="L258"/>
    </row>
    <row r="259" spans="1:12" s="111" customFormat="1" ht="20.25">
      <c r="A259" s="17"/>
      <c r="B259" s="5" t="s">
        <v>105</v>
      </c>
      <c r="C259" s="23">
        <v>966</v>
      </c>
      <c r="D259" s="17">
        <v>1102</v>
      </c>
      <c r="E259" s="1" t="s">
        <v>233</v>
      </c>
      <c r="F259" s="23">
        <v>240</v>
      </c>
      <c r="G259" s="23"/>
      <c r="H259" s="26">
        <f>H260</f>
        <v>100</v>
      </c>
      <c r="I259" s="133"/>
      <c r="J259"/>
      <c r="K259"/>
      <c r="L259"/>
    </row>
    <row r="260" spans="1:8" ht="20.25" hidden="1">
      <c r="A260" s="17"/>
      <c r="B260" s="33" t="s">
        <v>188</v>
      </c>
      <c r="C260" s="23">
        <v>966</v>
      </c>
      <c r="D260" s="17">
        <v>1102</v>
      </c>
      <c r="E260" s="1" t="s">
        <v>233</v>
      </c>
      <c r="F260" s="23">
        <v>244</v>
      </c>
      <c r="G260" s="23"/>
      <c r="H260" s="26">
        <v>100</v>
      </c>
    </row>
    <row r="261" spans="1:8" ht="20.25" hidden="1">
      <c r="A261" s="17"/>
      <c r="B261" s="5" t="s">
        <v>188</v>
      </c>
      <c r="C261" s="23">
        <v>966</v>
      </c>
      <c r="D261" s="17">
        <v>1102</v>
      </c>
      <c r="E261" s="1" t="s">
        <v>233</v>
      </c>
      <c r="F261" s="23">
        <v>244</v>
      </c>
      <c r="G261" s="23">
        <v>226</v>
      </c>
      <c r="H261" s="26">
        <v>200</v>
      </c>
    </row>
    <row r="262" spans="1:8" ht="12.75">
      <c r="A262" s="95" t="s">
        <v>152</v>
      </c>
      <c r="B262" s="96" t="s">
        <v>70</v>
      </c>
      <c r="C262" s="97">
        <v>966</v>
      </c>
      <c r="D262" s="95">
        <v>1200</v>
      </c>
      <c r="E262" s="95"/>
      <c r="F262" s="97"/>
      <c r="G262" s="97"/>
      <c r="H262" s="251">
        <f>H263</f>
        <v>1279.2</v>
      </c>
    </row>
    <row r="263" spans="1:8" ht="12.75">
      <c r="A263" s="98" t="s">
        <v>66</v>
      </c>
      <c r="B263" s="99" t="s">
        <v>71</v>
      </c>
      <c r="C263" s="100">
        <v>966</v>
      </c>
      <c r="D263" s="98">
        <v>1202</v>
      </c>
      <c r="E263" s="98"/>
      <c r="F263" s="100"/>
      <c r="G263" s="100"/>
      <c r="H263" s="250">
        <f>H264</f>
        <v>1279.2</v>
      </c>
    </row>
    <row r="264" spans="1:8" ht="91.5">
      <c r="A264" s="91" t="s">
        <v>68</v>
      </c>
      <c r="B264" s="92" t="s">
        <v>109</v>
      </c>
      <c r="C264" s="93">
        <v>966</v>
      </c>
      <c r="D264" s="91">
        <v>1202</v>
      </c>
      <c r="E264" s="91" t="s">
        <v>183</v>
      </c>
      <c r="F264" s="93"/>
      <c r="G264" s="93"/>
      <c r="H264" s="94">
        <f>H265</f>
        <v>1279.2</v>
      </c>
    </row>
    <row r="265" spans="1:8" ht="20.25">
      <c r="A265" s="17" t="s">
        <v>69</v>
      </c>
      <c r="B265" s="35" t="s">
        <v>24</v>
      </c>
      <c r="C265" s="23">
        <v>966</v>
      </c>
      <c r="D265" s="17">
        <v>1202</v>
      </c>
      <c r="E265" s="1" t="s">
        <v>183</v>
      </c>
      <c r="F265" s="23">
        <v>200</v>
      </c>
      <c r="G265" s="23"/>
      <c r="H265" s="26">
        <f>H266</f>
        <v>1279.2</v>
      </c>
    </row>
    <row r="266" spans="1:8" ht="20.25">
      <c r="A266" s="17"/>
      <c r="B266" s="5" t="s">
        <v>105</v>
      </c>
      <c r="C266" s="23">
        <v>966</v>
      </c>
      <c r="D266" s="17">
        <v>1202</v>
      </c>
      <c r="E266" s="1" t="s">
        <v>183</v>
      </c>
      <c r="F266" s="23">
        <v>240</v>
      </c>
      <c r="G266" s="23"/>
      <c r="H266" s="26">
        <v>1279.2</v>
      </c>
    </row>
    <row r="267" spans="1:14" ht="20.25" hidden="1">
      <c r="A267" s="17"/>
      <c r="B267" s="33" t="s">
        <v>188</v>
      </c>
      <c r="C267" s="23">
        <v>966</v>
      </c>
      <c r="D267" s="17">
        <v>1202</v>
      </c>
      <c r="E267" s="1" t="s">
        <v>183</v>
      </c>
      <c r="F267" s="23">
        <v>244</v>
      </c>
      <c r="G267" s="23"/>
      <c r="H267" s="26">
        <v>1341.6</v>
      </c>
      <c r="N267" s="237"/>
    </row>
    <row r="268" spans="1:8" ht="12.75">
      <c r="A268" s="30"/>
      <c r="B268" s="31" t="s">
        <v>72</v>
      </c>
      <c r="C268" s="32"/>
      <c r="D268" s="32"/>
      <c r="E268" s="64"/>
      <c r="F268" s="32"/>
      <c r="G268" s="32"/>
      <c r="H268" s="39">
        <f>H13+H49+H169+H178+H218+H225+H238+H255+H262</f>
        <v>119147.59000000001</v>
      </c>
    </row>
  </sheetData>
  <sheetProtection/>
  <autoFilter ref="A12:G268"/>
  <mergeCells count="1">
    <mergeCell ref="A4:H4"/>
  </mergeCells>
  <printOptions/>
  <pageMargins left="0.7874015748031497" right="0.3937007874015748" top="0.3937007874015748" bottom="0.3937007874015748" header="0" footer="0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17.50390625" style="0" customWidth="1"/>
    <col min="2" max="2" width="23.625" style="0" customWidth="1"/>
    <col min="3" max="3" width="35.50390625" style="0" customWidth="1"/>
    <col min="4" max="4" width="20.625" style="0" customWidth="1"/>
    <col min="5" max="5" width="11.625" style="0" customWidth="1"/>
    <col min="6" max="6" width="29.50390625" style="0" customWidth="1"/>
    <col min="7" max="7" width="14.50390625" style="0" customWidth="1"/>
  </cols>
  <sheetData>
    <row r="1" spans="1:6" ht="101.25" customHeight="1">
      <c r="A1" s="372" t="s">
        <v>483</v>
      </c>
      <c r="B1" s="373"/>
      <c r="C1" s="373"/>
      <c r="D1" s="373"/>
      <c r="E1" s="244"/>
      <c r="F1" s="244"/>
    </row>
    <row r="2" spans="2:6" ht="15.75" customHeight="1" hidden="1">
      <c r="B2" s="244"/>
      <c r="C2" s="244"/>
      <c r="D2" s="244"/>
      <c r="E2" s="244"/>
      <c r="F2" s="244"/>
    </row>
    <row r="3" spans="2:6" ht="12.75" hidden="1">
      <c r="B3" s="244"/>
      <c r="C3" s="244"/>
      <c r="D3" s="244"/>
      <c r="E3" s="244"/>
      <c r="F3" s="244"/>
    </row>
    <row r="4" spans="1:6" ht="42" customHeight="1">
      <c r="A4" s="371" t="s">
        <v>442</v>
      </c>
      <c r="B4" s="371"/>
      <c r="C4" s="371"/>
      <c r="D4" s="371"/>
      <c r="E4" s="244"/>
      <c r="F4" s="244"/>
    </row>
    <row r="5" spans="2:6" ht="12" customHeight="1" thickBot="1">
      <c r="B5" s="244"/>
      <c r="C5" s="244"/>
      <c r="D5" s="244"/>
      <c r="E5" s="244"/>
      <c r="F5" s="244"/>
    </row>
    <row r="6" spans="1:4" ht="51" customHeight="1">
      <c r="A6" s="368" t="s">
        <v>441</v>
      </c>
      <c r="B6" s="368" t="s">
        <v>390</v>
      </c>
      <c r="C6" s="368" t="s">
        <v>391</v>
      </c>
      <c r="D6" s="238" t="s">
        <v>392</v>
      </c>
    </row>
    <row r="7" spans="1:4" ht="12.75">
      <c r="A7" s="369"/>
      <c r="B7" s="369"/>
      <c r="C7" s="369"/>
      <c r="D7" s="239" t="s">
        <v>393</v>
      </c>
    </row>
    <row r="8" spans="1:4" ht="42" customHeight="1" thickBot="1">
      <c r="A8" s="370"/>
      <c r="B8" s="370"/>
      <c r="C8" s="370"/>
      <c r="D8" s="240"/>
    </row>
    <row r="9" spans="1:4" ht="37.5" customHeight="1" thickBot="1">
      <c r="A9" s="241">
        <v>0</v>
      </c>
      <c r="B9" s="242" t="s">
        <v>394</v>
      </c>
      <c r="C9" s="243" t="s">
        <v>395</v>
      </c>
      <c r="D9" s="284">
        <f>D13-D14</f>
        <v>-2139.920000000013</v>
      </c>
    </row>
    <row r="10" spans="1:4" ht="44.25" customHeight="1" thickBot="1">
      <c r="A10" s="241">
        <v>0</v>
      </c>
      <c r="B10" s="242" t="s">
        <v>396</v>
      </c>
      <c r="C10" s="243" t="s">
        <v>397</v>
      </c>
      <c r="D10" s="284">
        <f>D11</f>
        <v>117007.67</v>
      </c>
    </row>
    <row r="11" spans="1:4" ht="43.5" customHeight="1" thickBot="1">
      <c r="A11" s="241">
        <v>0</v>
      </c>
      <c r="B11" s="242" t="s">
        <v>398</v>
      </c>
      <c r="C11" s="243" t="s">
        <v>399</v>
      </c>
      <c r="D11" s="284">
        <f>D12</f>
        <v>117007.67</v>
      </c>
    </row>
    <row r="12" spans="1:4" ht="49.5" customHeight="1" thickBot="1">
      <c r="A12" s="241">
        <v>0</v>
      </c>
      <c r="B12" s="242" t="s">
        <v>400</v>
      </c>
      <c r="C12" s="243" t="s">
        <v>401</v>
      </c>
      <c r="D12" s="284">
        <f>D13</f>
        <v>117007.67</v>
      </c>
    </row>
    <row r="13" spans="1:4" ht="70.5" customHeight="1" thickBot="1">
      <c r="A13" s="241">
        <v>966</v>
      </c>
      <c r="B13" s="242" t="s">
        <v>402</v>
      </c>
      <c r="C13" s="243" t="s">
        <v>403</v>
      </c>
      <c r="D13" s="284">
        <f>'доходы 1'!D86</f>
        <v>117007.67</v>
      </c>
    </row>
    <row r="14" spans="1:4" ht="31.5" customHeight="1" thickBot="1">
      <c r="A14" s="241">
        <v>0</v>
      </c>
      <c r="B14" s="242" t="s">
        <v>404</v>
      </c>
      <c r="C14" s="243" t="s">
        <v>405</v>
      </c>
      <c r="D14" s="284">
        <f>D15</f>
        <v>119147.59000000001</v>
      </c>
    </row>
    <row r="15" spans="1:4" ht="42" customHeight="1" thickBot="1">
      <c r="A15" s="241">
        <v>0</v>
      </c>
      <c r="B15" s="242" t="s">
        <v>406</v>
      </c>
      <c r="C15" s="243" t="s">
        <v>407</v>
      </c>
      <c r="D15" s="284">
        <f>D16</f>
        <v>119147.59000000001</v>
      </c>
    </row>
    <row r="16" spans="1:4" ht="51.75" customHeight="1" thickBot="1">
      <c r="A16" s="241">
        <v>0</v>
      </c>
      <c r="B16" s="242" t="s">
        <v>408</v>
      </c>
      <c r="C16" s="243" t="s">
        <v>409</v>
      </c>
      <c r="D16" s="284">
        <f>D17</f>
        <v>119147.59000000001</v>
      </c>
    </row>
    <row r="17" spans="1:4" ht="75" customHeight="1" thickBot="1">
      <c r="A17" s="241">
        <v>966</v>
      </c>
      <c r="B17" s="242" t="s">
        <v>410</v>
      </c>
      <c r="C17" s="243" t="s">
        <v>411</v>
      </c>
      <c r="D17" s="284">
        <f>'ассигнов 3'!H268</f>
        <v>119147.59000000001</v>
      </c>
    </row>
    <row r="18" spans="1:4" ht="45" customHeight="1" thickBot="1">
      <c r="A18" s="365" t="s">
        <v>473</v>
      </c>
      <c r="B18" s="366"/>
      <c r="C18" s="367"/>
      <c r="D18" s="302">
        <f>D9</f>
        <v>-2139.920000000013</v>
      </c>
    </row>
  </sheetData>
  <sheetProtection/>
  <mergeCells count="6">
    <mergeCell ref="A18:C18"/>
    <mergeCell ref="B6:B8"/>
    <mergeCell ref="C6:C8"/>
    <mergeCell ref="A4:D4"/>
    <mergeCell ref="A6:A8"/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7.875" style="0" customWidth="1"/>
    <col min="2" max="2" width="15.375" style="0" customWidth="1"/>
    <col min="3" max="3" width="66.625" style="0" customWidth="1"/>
  </cols>
  <sheetData>
    <row r="1" spans="1:3" ht="12.75" customHeight="1">
      <c r="A1" s="376" t="s">
        <v>482</v>
      </c>
      <c r="B1" s="376"/>
      <c r="C1" s="376"/>
    </row>
    <row r="2" spans="1:3" ht="60" customHeight="1">
      <c r="A2" s="376"/>
      <c r="B2" s="376"/>
      <c r="C2" s="376"/>
    </row>
    <row r="3" spans="1:3" ht="102.75" customHeight="1" hidden="1">
      <c r="A3" s="376"/>
      <c r="B3" s="376"/>
      <c r="C3" s="376"/>
    </row>
    <row r="4" spans="1:3" ht="12.75" customHeight="1">
      <c r="A4" s="374" t="s">
        <v>481</v>
      </c>
      <c r="B4" s="375"/>
      <c r="C4" s="375"/>
    </row>
    <row r="5" spans="1:3" ht="34.5" customHeight="1">
      <c r="A5" s="375"/>
      <c r="B5" s="375"/>
      <c r="C5" s="375"/>
    </row>
    <row r="6" spans="1:3" ht="61.5" customHeight="1">
      <c r="A6" s="264" t="s">
        <v>377</v>
      </c>
      <c r="B6" s="265" t="s">
        <v>439</v>
      </c>
      <c r="C6" s="264" t="s">
        <v>455</v>
      </c>
    </row>
    <row r="7" spans="1:3" ht="51.75" customHeight="1">
      <c r="A7" s="266">
        <v>1</v>
      </c>
      <c r="B7" s="266">
        <v>182</v>
      </c>
      <c r="C7" s="266" t="s">
        <v>412</v>
      </c>
    </row>
    <row r="8" spans="1:3" ht="12.75">
      <c r="A8" s="266">
        <v>2</v>
      </c>
      <c r="B8" s="266">
        <v>806</v>
      </c>
      <c r="C8" s="266" t="s">
        <v>454</v>
      </c>
    </row>
    <row r="9" spans="1:3" ht="27.75" customHeight="1">
      <c r="A9" s="266">
        <v>3</v>
      </c>
      <c r="B9" s="266">
        <v>807</v>
      </c>
      <c r="C9" s="266" t="s">
        <v>413</v>
      </c>
    </row>
    <row r="10" spans="1:3" ht="29.25" customHeight="1">
      <c r="A10" s="266">
        <v>4</v>
      </c>
      <c r="B10" s="266">
        <v>860</v>
      </c>
      <c r="C10" s="266" t="s">
        <v>438</v>
      </c>
    </row>
    <row r="11" spans="1:3" ht="26.25" customHeight="1">
      <c r="A11" s="266">
        <v>5</v>
      </c>
      <c r="B11" s="266">
        <v>867</v>
      </c>
      <c r="C11" s="266" t="s">
        <v>437</v>
      </c>
    </row>
    <row r="12" spans="1:3" ht="26.25" customHeight="1">
      <c r="A12" s="266">
        <v>6</v>
      </c>
      <c r="B12" s="266">
        <v>966</v>
      </c>
      <c r="C12" s="266" t="s">
        <v>436</v>
      </c>
    </row>
  </sheetData>
  <sheetProtection/>
  <mergeCells count="2">
    <mergeCell ref="A4:C5"/>
    <mergeCell ref="A1:C3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68"/>
  <sheetViews>
    <sheetView tabSelected="1" view="pageBreakPreview" zoomScaleSheetLayoutView="100" zoomScalePageLayoutView="0" workbookViewId="0" topLeftCell="A1">
      <selection activeCell="F21" sqref="F21"/>
    </sheetView>
  </sheetViews>
  <sheetFormatPr defaultColWidth="9.00390625" defaultRowHeight="12.75"/>
  <cols>
    <col min="1" max="1" width="14.375" style="0" customWidth="1"/>
    <col min="2" max="2" width="15.875" style="0" customWidth="1"/>
    <col min="3" max="3" width="14.625" style="0" customWidth="1"/>
    <col min="4" max="4" width="11.50390625" style="0" customWidth="1"/>
    <col min="5" max="5" width="47.375" style="0" customWidth="1"/>
    <col min="6" max="6" width="15.875" style="0" customWidth="1"/>
  </cols>
  <sheetData>
    <row r="1" ht="1.5" customHeight="1"/>
    <row r="4" spans="2:5" ht="12.75">
      <c r="B4" s="272"/>
      <c r="C4" s="272"/>
      <c r="D4" s="272"/>
      <c r="E4" s="272"/>
    </row>
    <row r="5" spans="2:5" ht="12.75">
      <c r="B5" s="272"/>
      <c r="C5" s="272"/>
      <c r="D5" s="272"/>
      <c r="E5" s="272"/>
    </row>
    <row r="6" spans="2:5" ht="12.75">
      <c r="B6" s="272"/>
      <c r="C6" s="272"/>
      <c r="D6" s="272"/>
      <c r="E6" s="273"/>
    </row>
    <row r="7" spans="2:5" ht="12.75">
      <c r="B7" s="272"/>
      <c r="C7" s="272"/>
      <c r="D7" s="272"/>
      <c r="E7" s="273"/>
    </row>
    <row r="8" spans="2:5" ht="12.75">
      <c r="B8" s="272"/>
      <c r="C8" s="272"/>
      <c r="D8" s="272"/>
      <c r="E8" s="273"/>
    </row>
    <row r="9" spans="2:5" ht="5.25" customHeight="1">
      <c r="B9" s="272"/>
      <c r="C9" s="272"/>
      <c r="D9" s="272"/>
      <c r="E9" s="273"/>
    </row>
    <row r="10" spans="2:5" ht="12.75">
      <c r="B10" s="272"/>
      <c r="C10" s="272"/>
      <c r="D10" s="272"/>
      <c r="E10" s="273"/>
    </row>
    <row r="11" ht="12.75">
      <c r="A11" t="s">
        <v>456</v>
      </c>
    </row>
    <row r="12" spans="1:6" ht="68.25" customHeight="1">
      <c r="A12" s="285" t="s">
        <v>75</v>
      </c>
      <c r="B12" s="286" t="s">
        <v>208</v>
      </c>
      <c r="C12" s="287" t="s">
        <v>76</v>
      </c>
      <c r="D12" s="285" t="s">
        <v>209</v>
      </c>
      <c r="E12" s="285" t="s">
        <v>457</v>
      </c>
      <c r="F12" s="288" t="s">
        <v>210</v>
      </c>
    </row>
    <row r="13" spans="1:6" ht="12.75" hidden="1">
      <c r="A13" s="292">
        <v>966</v>
      </c>
      <c r="B13" s="291" t="s">
        <v>82</v>
      </c>
      <c r="C13" s="291" t="s">
        <v>164</v>
      </c>
      <c r="D13" s="292">
        <v>830</v>
      </c>
      <c r="E13" s="295" t="s">
        <v>95</v>
      </c>
      <c r="F13" s="294"/>
    </row>
    <row r="14" spans="1:6" ht="26.25">
      <c r="A14" s="292">
        <v>966</v>
      </c>
      <c r="B14" s="291" t="s">
        <v>87</v>
      </c>
      <c r="C14" s="291" t="s">
        <v>421</v>
      </c>
      <c r="D14" s="292">
        <v>240</v>
      </c>
      <c r="E14" s="293" t="s">
        <v>24</v>
      </c>
      <c r="F14" s="294">
        <v>764.9</v>
      </c>
    </row>
    <row r="15" spans="1:6" ht="26.25">
      <c r="A15" s="292">
        <v>966</v>
      </c>
      <c r="B15" s="291" t="s">
        <v>87</v>
      </c>
      <c r="C15" s="291" t="s">
        <v>422</v>
      </c>
      <c r="D15" s="292">
        <v>240</v>
      </c>
      <c r="E15" s="293" t="s">
        <v>24</v>
      </c>
      <c r="F15" s="294">
        <v>-107.5</v>
      </c>
    </row>
    <row r="16" spans="1:6" ht="26.25">
      <c r="A16" s="292">
        <v>966</v>
      </c>
      <c r="B16" s="291" t="s">
        <v>87</v>
      </c>
      <c r="C16" s="291" t="s">
        <v>423</v>
      </c>
      <c r="D16" s="292">
        <v>240</v>
      </c>
      <c r="E16" s="293" t="s">
        <v>24</v>
      </c>
      <c r="F16" s="294">
        <v>105</v>
      </c>
    </row>
    <row r="17" spans="1:6" ht="26.25">
      <c r="A17" s="292">
        <v>966</v>
      </c>
      <c r="B17" s="291" t="s">
        <v>87</v>
      </c>
      <c r="C17" s="296" t="s">
        <v>487</v>
      </c>
      <c r="D17" s="292">
        <v>240</v>
      </c>
      <c r="E17" s="293" t="s">
        <v>24</v>
      </c>
      <c r="F17" s="294">
        <v>-1817.5</v>
      </c>
    </row>
    <row r="18" spans="1:6" ht="12.75" hidden="1">
      <c r="A18" s="292">
        <v>966</v>
      </c>
      <c r="B18" s="291" t="s">
        <v>87</v>
      </c>
      <c r="C18" s="296" t="s">
        <v>424</v>
      </c>
      <c r="D18" s="292">
        <v>850</v>
      </c>
      <c r="E18" s="293" t="s">
        <v>14</v>
      </c>
      <c r="F18" s="294"/>
    </row>
    <row r="19" spans="1:6" ht="26.25" hidden="1">
      <c r="A19" s="292">
        <v>966</v>
      </c>
      <c r="B19" s="291" t="s">
        <v>89</v>
      </c>
      <c r="C19" s="291" t="s">
        <v>425</v>
      </c>
      <c r="D19" s="292">
        <v>240</v>
      </c>
      <c r="E19" s="293" t="s">
        <v>24</v>
      </c>
      <c r="F19" s="294"/>
    </row>
    <row r="20" spans="1:6" ht="12.75" hidden="1">
      <c r="A20" s="292">
        <v>966</v>
      </c>
      <c r="B20" s="291" t="s">
        <v>89</v>
      </c>
      <c r="C20" s="291" t="s">
        <v>425</v>
      </c>
      <c r="D20" s="292">
        <v>340</v>
      </c>
      <c r="E20" s="293" t="s">
        <v>472</v>
      </c>
      <c r="F20" s="294"/>
    </row>
    <row r="21" spans="1:6" ht="15" customHeight="1">
      <c r="A21" s="377" t="s">
        <v>458</v>
      </c>
      <c r="B21" s="378"/>
      <c r="C21" s="378"/>
      <c r="D21" s="379"/>
      <c r="E21" s="290"/>
      <c r="F21" s="289">
        <f>SUM(F13:F20)</f>
        <v>-1055.1</v>
      </c>
    </row>
    <row r="22" spans="1:6" ht="15" customHeight="1">
      <c r="A22" s="381" t="s">
        <v>478</v>
      </c>
      <c r="B22" s="381"/>
      <c r="C22" s="381"/>
      <c r="D22" s="381"/>
      <c r="E22" s="381"/>
      <c r="F22" s="381"/>
    </row>
    <row r="23" spans="1:6" ht="15" customHeight="1">
      <c r="A23" s="382"/>
      <c r="B23" s="382"/>
      <c r="C23" s="382"/>
      <c r="D23" s="382"/>
      <c r="E23" s="382"/>
      <c r="F23" s="382"/>
    </row>
    <row r="24" spans="1:6" ht="15" customHeight="1">
      <c r="A24" s="382"/>
      <c r="B24" s="382"/>
      <c r="C24" s="382"/>
      <c r="D24" s="382"/>
      <c r="E24" s="382"/>
      <c r="F24" s="382"/>
    </row>
    <row r="25" spans="2:5" ht="12.75">
      <c r="B25" s="272"/>
      <c r="C25" s="272"/>
      <c r="D25" s="272"/>
      <c r="E25" s="272"/>
    </row>
    <row r="26" spans="1:6" ht="15">
      <c r="A26" s="380" t="s">
        <v>459</v>
      </c>
      <c r="B26" s="380"/>
      <c r="C26" s="380"/>
      <c r="D26" s="380"/>
      <c r="E26" s="274"/>
      <c r="F26" s="275" t="s">
        <v>460</v>
      </c>
    </row>
    <row r="27" spans="1:5" ht="12.75">
      <c r="A27" s="380"/>
      <c r="B27" s="380"/>
      <c r="C27" s="380"/>
      <c r="D27" s="380"/>
      <c r="E27" s="272"/>
    </row>
    <row r="28" spans="2:5" ht="12.75">
      <c r="B28" s="272"/>
      <c r="C28" s="272"/>
      <c r="D28" s="272"/>
      <c r="E28" s="272"/>
    </row>
    <row r="29" spans="2:5" ht="12.75">
      <c r="B29" s="272"/>
      <c r="C29" s="272"/>
      <c r="D29" s="272"/>
      <c r="E29" s="272"/>
    </row>
    <row r="30" spans="2:5" ht="12.75">
      <c r="B30" s="272"/>
      <c r="C30" s="272"/>
      <c r="D30" s="272"/>
      <c r="E30" s="272"/>
    </row>
    <row r="31" spans="2:5" ht="12.75">
      <c r="B31" s="272"/>
      <c r="C31" s="272"/>
      <c r="D31" s="272"/>
      <c r="E31" s="272"/>
    </row>
    <row r="32" spans="2:5" ht="12.75">
      <c r="B32" s="272"/>
      <c r="C32" s="272"/>
      <c r="D32" s="272"/>
      <c r="E32" s="272"/>
    </row>
    <row r="33" spans="2:5" ht="12.75">
      <c r="B33" s="272"/>
      <c r="C33" s="272"/>
      <c r="D33" s="272"/>
      <c r="E33" s="272"/>
    </row>
    <row r="34" spans="2:5" ht="12.75">
      <c r="B34" s="272"/>
      <c r="C34" s="272"/>
      <c r="D34" s="272"/>
      <c r="E34" s="272"/>
    </row>
    <row r="35" spans="2:5" ht="12.75">
      <c r="B35" s="272"/>
      <c r="C35" s="272"/>
      <c r="D35" s="272"/>
      <c r="E35" s="272"/>
    </row>
    <row r="36" spans="2:5" ht="12.75">
      <c r="B36" s="272"/>
      <c r="C36" s="272"/>
      <c r="D36" s="272"/>
      <c r="E36" s="272"/>
    </row>
    <row r="37" spans="2:5" ht="12.75">
      <c r="B37" s="272"/>
      <c r="C37" s="272"/>
      <c r="D37" s="272"/>
      <c r="E37" s="272"/>
    </row>
    <row r="38" spans="2:5" ht="12.75">
      <c r="B38" s="272"/>
      <c r="C38" s="272"/>
      <c r="D38" s="272"/>
      <c r="E38" s="272"/>
    </row>
    <row r="39" spans="2:5" ht="12.75">
      <c r="B39" s="272"/>
      <c r="C39" s="272"/>
      <c r="D39" s="272"/>
      <c r="E39" s="272"/>
    </row>
    <row r="40" spans="2:5" ht="12.75">
      <c r="B40" s="272"/>
      <c r="C40" s="272"/>
      <c r="D40" s="272"/>
      <c r="E40" s="272"/>
    </row>
    <row r="41" spans="2:5" ht="12.75">
      <c r="B41" s="272"/>
      <c r="C41" s="272"/>
      <c r="D41" s="272"/>
      <c r="E41" s="272"/>
    </row>
    <row r="42" spans="2:5" ht="12.75">
      <c r="B42" s="272"/>
      <c r="C42" s="272"/>
      <c r="D42" s="272"/>
      <c r="E42" s="272"/>
    </row>
    <row r="43" spans="2:5" ht="12.75">
      <c r="B43" s="272"/>
      <c r="C43" s="272"/>
      <c r="D43" s="272"/>
      <c r="E43" s="272"/>
    </row>
    <row r="44" spans="2:5" ht="12.75">
      <c r="B44" s="272"/>
      <c r="C44" s="272"/>
      <c r="D44" s="272"/>
      <c r="E44" s="272"/>
    </row>
    <row r="45" spans="2:5" ht="12.75">
      <c r="B45" s="272"/>
      <c r="C45" s="272"/>
      <c r="D45" s="272"/>
      <c r="E45" s="272"/>
    </row>
    <row r="46" spans="2:5" ht="12.75">
      <c r="B46" s="272"/>
      <c r="C46" s="272"/>
      <c r="D46" s="272"/>
      <c r="E46" s="272"/>
    </row>
    <row r="47" spans="2:5" ht="12.75">
      <c r="B47" s="272"/>
      <c r="C47" s="272"/>
      <c r="D47" s="272"/>
      <c r="E47" s="272"/>
    </row>
    <row r="48" spans="2:5" ht="12.75">
      <c r="B48" s="272"/>
      <c r="C48" s="272"/>
      <c r="D48" s="272"/>
      <c r="E48" s="272"/>
    </row>
    <row r="49" spans="2:5" ht="12.75">
      <c r="B49" s="272"/>
      <c r="C49" s="272"/>
      <c r="D49" s="272"/>
      <c r="E49" s="272"/>
    </row>
    <row r="50" spans="2:5" ht="12.75">
      <c r="B50" s="272"/>
      <c r="C50" s="272"/>
      <c r="D50" s="272"/>
      <c r="E50" s="272"/>
    </row>
    <row r="51" spans="2:5" ht="12.75">
      <c r="B51" s="272"/>
      <c r="C51" s="272"/>
      <c r="D51" s="272"/>
      <c r="E51" s="272"/>
    </row>
    <row r="52" spans="2:5" ht="12.75">
      <c r="B52" s="272"/>
      <c r="C52" s="272"/>
      <c r="D52" s="272"/>
      <c r="E52" s="272"/>
    </row>
    <row r="53" spans="2:5" ht="12.75">
      <c r="B53" s="272"/>
      <c r="C53" s="272"/>
      <c r="D53" s="272"/>
      <c r="E53" s="272"/>
    </row>
    <row r="54" spans="2:5" ht="12.75">
      <c r="B54" s="272"/>
      <c r="C54" s="272"/>
      <c r="D54" s="272"/>
      <c r="E54" s="272"/>
    </row>
    <row r="55" spans="2:5" ht="12.75">
      <c r="B55" s="272"/>
      <c r="C55" s="272"/>
      <c r="D55" s="272"/>
      <c r="E55" s="272"/>
    </row>
    <row r="56" spans="2:5" ht="12.75">
      <c r="B56" s="272"/>
      <c r="C56" s="272"/>
      <c r="D56" s="272"/>
      <c r="E56" s="272"/>
    </row>
    <row r="57" spans="2:5" ht="12.75">
      <c r="B57" s="272"/>
      <c r="C57" s="272"/>
      <c r="D57" s="272"/>
      <c r="E57" s="272"/>
    </row>
    <row r="58" spans="2:5" ht="12.75">
      <c r="B58" s="272"/>
      <c r="C58" s="272"/>
      <c r="D58" s="272"/>
      <c r="E58" s="272"/>
    </row>
    <row r="59" spans="2:5" ht="12.75">
      <c r="B59" s="272"/>
      <c r="C59" s="272"/>
      <c r="D59" s="272"/>
      <c r="E59" s="272"/>
    </row>
    <row r="60" spans="2:5" ht="12.75">
      <c r="B60" s="272"/>
      <c r="C60" s="272"/>
      <c r="D60" s="272"/>
      <c r="E60" s="272"/>
    </row>
    <row r="61" spans="2:5" ht="12.75">
      <c r="B61" s="272"/>
      <c r="C61" s="272"/>
      <c r="D61" s="272"/>
      <c r="E61" s="272"/>
    </row>
    <row r="62" spans="2:5" ht="12.75">
      <c r="B62" s="272"/>
      <c r="C62" s="272"/>
      <c r="D62" s="272"/>
      <c r="E62" s="272"/>
    </row>
    <row r="63" spans="2:5" ht="12.75">
      <c r="B63" s="272"/>
      <c r="C63" s="272"/>
      <c r="D63" s="272"/>
      <c r="E63" s="272"/>
    </row>
    <row r="64" spans="2:5" ht="12.75">
      <c r="B64" s="272"/>
      <c r="C64" s="272"/>
      <c r="D64" s="272"/>
      <c r="E64" s="272"/>
    </row>
    <row r="65" spans="2:5" ht="12.75">
      <c r="B65" s="272"/>
      <c r="C65" s="272"/>
      <c r="D65" s="272"/>
      <c r="E65" s="272"/>
    </row>
    <row r="66" spans="2:5" ht="12.75">
      <c r="B66" s="272"/>
      <c r="C66" s="272"/>
      <c r="D66" s="272"/>
      <c r="E66" s="272"/>
    </row>
    <row r="67" spans="2:5" ht="12.75">
      <c r="B67" s="272"/>
      <c r="C67" s="272"/>
      <c r="D67" s="272"/>
      <c r="E67" s="272"/>
    </row>
    <row r="68" spans="2:5" ht="12.75">
      <c r="B68" s="272"/>
      <c r="C68" s="272"/>
      <c r="D68" s="272"/>
      <c r="E68" s="272"/>
    </row>
  </sheetData>
  <sheetProtection/>
  <mergeCells count="3">
    <mergeCell ref="A21:D21"/>
    <mergeCell ref="A26:D27"/>
    <mergeCell ref="A22:F2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Е Л. Суслова</cp:lastModifiedBy>
  <cp:lastPrinted>2017-04-25T15:18:32Z</cp:lastPrinted>
  <dcterms:created xsi:type="dcterms:W3CDTF">2015-01-16T07:52:13Z</dcterms:created>
  <dcterms:modified xsi:type="dcterms:W3CDTF">2017-04-25T15:32:21Z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