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320" windowHeight="8085" firstSheet="1" activeTab="5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ГАД" sheetId="5" r:id="rId5"/>
    <sheet name="справка" sheetId="6" r:id="rId6"/>
  </sheets>
  <definedNames>
    <definedName name="_xlnm._FilterDatabase" localSheetId="2" hidden="1">'ассигнов 3'!$A$12:$G$273</definedName>
    <definedName name="_xlnm.Print_Area" localSheetId="2">'ассигнов 3'!$A$1:$H$273</definedName>
    <definedName name="_xlnm.Print_Area" localSheetId="1">'Ведом2'!$A$1:$H$252</definedName>
    <definedName name="_xlnm.Print_Area" localSheetId="0">'доходы 1'!$A$1:$D$86</definedName>
    <definedName name="_xlnm.Print_Area" localSheetId="5">'справка'!$A$1:$F$24</definedName>
    <definedName name="_xlnm.Print_Area" localSheetId="3">'Финансирование дефицита'!$A$1:$D$17</definedName>
  </definedNames>
  <calcPr fullCalcOnLoad="1"/>
</workbook>
</file>

<file path=xl/sharedStrings.xml><?xml version="1.0" encoding="utf-8"?>
<sst xmlns="http://schemas.openxmlformats.org/spreadsheetml/2006/main" count="1895" uniqueCount="489">
  <si>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</si>
  <si>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</si>
  <si>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</si>
  <si>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</si>
  <si>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</si>
  <si>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</si>
  <si>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</si>
  <si>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</si>
  <si>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</si>
  <si>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</si>
  <si>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</si>
  <si>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</si>
  <si>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</si>
  <si>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</si>
  <si>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</si>
  <si>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</si>
  <si>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</si>
  <si>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</si>
  <si>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</si>
  <si>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</si>
  <si>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</si>
  <si>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</si>
  <si>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</si>
  <si>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</si>
  <si>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</si>
  <si>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</si>
  <si>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</si>
  <si>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</si>
  <si>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</si>
  <si>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</si>
  <si>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</si>
  <si>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</si>
  <si>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</si>
  <si>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</si>
  <si>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</si>
  <si>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</si>
  <si>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</si>
  <si>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</si>
  <si>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</si>
  <si>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</si>
  <si>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</si>
  <si>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</si>
  <si>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</si>
  <si>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</si>
  <si>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</si>
  <si>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</si>
  <si>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</si>
  <si>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</si>
  <si>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</si>
  <si>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</si>
  <si>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</si>
  <si>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</si>
  <si>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</si>
  <si>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</si>
  <si>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</si>
  <si>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</si>
  <si>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</si>
  <si>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</si>
  <si>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</si>
  <si>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</si>
  <si>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</si>
  <si>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</si>
  <si>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</si>
  <si>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</si>
  <si>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</si>
  <si>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</si>
  <si>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</si>
  <si>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</si>
  <si>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</si>
  <si>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</si>
  <si>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</si>
  <si>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</si>
  <si>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</si>
  <si>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</si>
  <si>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</si>
  <si>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</si>
  <si>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</si>
  <si>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</si>
  <si>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</si>
  <si>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</si>
  <si>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</si>
  <si>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</si>
  <si>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</si>
  <si>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</si>
  <si>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</si>
  <si>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</si>
  <si>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</si>
  <si>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</si>
  <si>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</si>
  <si>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</si>
  <si>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</si>
  <si>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</si>
  <si>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</si>
  <si>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</si>
  <si>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</si>
  <si>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</si>
  <si>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</si>
  <si>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</si>
  <si>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</si>
  <si>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</si>
  <si>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</si>
  <si>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</si>
  <si>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</si>
  <si>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</si>
  <si>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</si>
  <si>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</si>
  <si>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</si>
  <si>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</si>
  <si>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</si>
  <si>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</si>
  <si>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</si>
  <si>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</si>
  <si>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</si>
  <si>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</si>
  <si>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</si>
  <si>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</si>
  <si>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</si>
  <si>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</si>
  <si>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</si>
  <si>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</si>
  <si>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</si>
  <si>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</si>
  <si>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</si>
  <si>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</si>
  <si>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</si>
  <si>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</si>
  <si>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</si>
  <si>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</si>
  <si>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</si>
  <si>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</si>
  <si>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</si>
  <si>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</si>
  <si>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</si>
  <si>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</si>
  <si>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</si>
  <si>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</si>
  <si>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</si>
  <si>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</si>
  <si>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</si>
  <si>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</si>
  <si>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</si>
  <si>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</si>
  <si>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</si>
  <si>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</si>
  <si>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</si>
  <si>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</si>
  <si>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</si>
  <si>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</si>
  <si>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</si>
  <si>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</si>
  <si>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</si>
  <si>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</si>
  <si>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</si>
  <si>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</si>
  <si>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</si>
  <si>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</si>
  <si>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</si>
  <si>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</si>
  <si>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</si>
  <si>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</si>
  <si>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</si>
  <si>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</si>
  <si>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</si>
  <si>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</si>
  <si>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</si>
  <si>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</si>
  <si>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</si>
  <si>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</si>
  <si>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</si>
  <si>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</si>
  <si>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</si>
  <si>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</si>
  <si>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</si>
  <si>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</si>
  <si>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</si>
  <si>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</si>
  <si>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</si>
  <si>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</si>
  <si>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</si>
  <si>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</si>
  <si>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</si>
  <si>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</si>
  <si>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</si>
  <si>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</si>
  <si>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</si>
  <si>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</si>
  <si>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</si>
  <si>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</si>
  <si>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</si>
  <si>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</si>
  <si>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</si>
  <si>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</si>
  <si>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</si>
  <si>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</si>
  <si>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</si>
  <si>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</si>
  <si>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</si>
  <si>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</si>
  <si>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</si>
  <si>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</si>
  <si>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</si>
  <si>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</si>
  <si>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</si>
  <si>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</si>
  <si>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</si>
  <si>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</si>
  <si>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</si>
  <si>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</si>
  <si>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</si>
  <si>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</si>
  <si>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</si>
  <si>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</si>
  <si>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</si>
  <si>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</si>
  <si>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</si>
  <si>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</si>
  <si>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</si>
  <si>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</si>
  <si>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</si>
  <si>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</si>
  <si>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</si>
  <si>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</si>
  <si>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</si>
  <si>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</si>
  <si>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</si>
  <si>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</si>
  <si>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</si>
  <si>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</si>
  <si>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</si>
  <si>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</si>
  <si>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</si>
  <si>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</si>
  <si>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</si>
  <si>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</si>
  <si>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</si>
  <si>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</si>
  <si>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!</t>
  </si>
  <si>
    <t>Уплата налога на имущество организаций и земельного налога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</si>
  <si>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</si>
  <si>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</si>
  <si>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</si>
  <si>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</si>
  <si>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</si>
  <si>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</si>
  <si>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</si>
  <si>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</si>
  <si>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</si>
  <si>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</si>
  <si>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</si>
  <si>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</si>
  <si>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</si>
  <si>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</si>
  <si>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</si>
  <si>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</si>
  <si>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</si>
  <si>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</si>
  <si>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</si>
  <si>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</si>
  <si>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</si>
  <si>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</si>
  <si>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</si>
  <si>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</si>
  <si>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</si>
  <si>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</si>
  <si>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</si>
  <si>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</si>
  <si>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</si>
  <si>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</si>
  <si>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</si>
  <si>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</si>
  <si>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</si>
  <si>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</si>
  <si>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</si>
  <si>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</si>
  <si>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</si>
  <si>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</si>
  <si>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</si>
  <si>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</si>
  <si>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</si>
  <si>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</si>
  <si>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</si>
  <si>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</si>
  <si>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</si>
  <si>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</si>
  <si>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</si>
  <si>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</si>
  <si>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</si>
  <si>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</si>
  <si>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</si>
  <si>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</si>
  <si>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</si>
  <si>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</si>
  <si>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</si>
  <si>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</si>
  <si>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</si>
  <si>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</si>
  <si>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</si>
  <si>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</si>
  <si>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</si>
  <si>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</si>
  <si>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</si>
  <si>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</si>
  <si>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</si>
  <si>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</si>
  <si>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</si>
  <si>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</si>
  <si>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</si>
  <si>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</si>
  <si>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</si>
  <si>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</si>
  <si>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</si>
  <si>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</si>
  <si>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</si>
  <si>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</si>
  <si>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</si>
  <si>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</si>
  <si>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</si>
  <si>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</si>
  <si>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</si>
  <si>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</si>
  <si>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</si>
  <si>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</si>
  <si>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</si>
  <si>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</si>
  <si>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</si>
  <si>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</si>
  <si>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</si>
  <si>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</si>
  <si>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</si>
  <si>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</si>
  <si>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</si>
  <si>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</si>
  <si>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</si>
  <si>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</si>
  <si>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</si>
  <si>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</si>
  <si>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</si>
  <si>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</si>
  <si>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</si>
  <si>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</si>
  <si>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</si>
  <si>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</si>
  <si>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</si>
  <si>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</si>
  <si>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</si>
  <si>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</si>
  <si>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</si>
  <si>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</si>
  <si>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</si>
  <si>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</si>
  <si>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</si>
  <si>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</si>
  <si>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Минимальный налог, зачисляемый в бюджеты субъектов Российской Федерации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</si>
  <si>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</si>
  <si>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</si>
  <si>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</si>
  <si>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</si>
  <si>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</si>
  <si>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</si>
  <si>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</si>
  <si>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</si>
  <si>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</si>
  <si>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</si>
  <si>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</si>
  <si>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</si>
  <si>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</si>
  <si>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</si>
  <si>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</si>
  <si>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</si>
  <si>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</si>
  <si>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</si>
  <si>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</si>
  <si>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</si>
  <si>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</si>
  <si>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</si>
  <si>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</si>
  <si>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</si>
  <si>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</si>
  <si>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</si>
  <si>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</si>
  <si>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</si>
  <si>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</si>
  <si>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</si>
  <si>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</si>
  <si>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МУНИЦИПАЛЬНЫЙ ОКРУГ ЧЕРНАЯ РЕЧКА НА 2017 ГОД</t>
  </si>
  <si>
    <t>1003</t>
  </si>
  <si>
    <t>УБИРАЕМ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</si>
  <si>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</si>
  <si>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</si>
  <si>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Приобретение товаров, работ, услуг в пользу граждан в целях их социального обеспечения</t>
  </si>
  <si>
    <t xml:space="preserve">Расходы на исполнение отдельных государственных полномочий Санкт-Петербурга по выплате вознаграждения  приемным родителям </t>
  </si>
  <si>
    <t>Расходы на исполнение отдельных государственных полномочий  Санкт-Петербурга по выплате денежных средств на содержаниедетей, находящихся под опекой или попечительством и денежных средств на содержание детей, переданных на воспитание в приемные семьи в Санкт-Петербурге</t>
  </si>
  <si>
    <t>Расходы на исполнениеотдельных государственных полномочий Санкт-Петербурга по организации и осуществлению деятельности по опеке и попечительству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</si>
  <si>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</si>
  <si>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Расходы на исполнение отдельных государственных полномочий Санкт-Петербурга по определению должностных диц местного самоуправления, уполномоченных составлять протоколы об административных правонарушениях, и составлению протоколв об административных правонарушениях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</si>
  <si>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</si>
  <si>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</si>
  <si>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</si>
  <si>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</si>
  <si>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</si>
  <si>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</si>
  <si>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</si>
  <si>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</si>
  <si>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</si>
  <si>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</si>
  <si>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</si>
  <si>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</si>
  <si>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</si>
  <si>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</si>
  <si>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</si>
  <si>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</si>
  <si>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</si>
  <si>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</si>
  <si>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</si>
  <si>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</si>
  <si>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</si>
  <si>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</si>
  <si>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Расходы на исполнение отдельных государственных полномочий  Санкт-Петербурга по выплате денежных средств на содержаниедетей, находящихся под опекой или попечительством и денежных средств на содержание  детей, переданных на воспитание в приемные семьи в Санкт-Петербурге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</si>
  <si>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</si>
  <si>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</si>
  <si>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</si>
  <si>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</si>
  <si>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7300000100</t>
  </si>
  <si>
    <t>7400000100</t>
  </si>
  <si>
    <t>7500000100</t>
  </si>
  <si>
    <t>7600000100</t>
  </si>
  <si>
    <t>7700000100</t>
  </si>
  <si>
    <t>6100000100</t>
  </si>
  <si>
    <t>6200000100</t>
  </si>
  <si>
    <t>6300000100</t>
  </si>
  <si>
    <t>64000M1050</t>
  </si>
  <si>
    <t>6500000100</t>
  </si>
  <si>
    <t>8000000100</t>
  </si>
  <si>
    <t>4100000100</t>
  </si>
  <si>
    <t>4200000100</t>
  </si>
  <si>
    <t>7100000100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</si>
  <si>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</si>
  <si>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2.3.4.1</t>
  </si>
  <si>
    <t>2.3.5.1</t>
  </si>
  <si>
    <t xml:space="preserve">2.3.6.1. </t>
  </si>
  <si>
    <t>2.3.7.2</t>
  </si>
  <si>
    <t>2.3.7</t>
  </si>
  <si>
    <t>Публичные:</t>
  </si>
  <si>
    <t>Местная Администрация МО Черная речка</t>
  </si>
  <si>
    <t>Комитет по благоустройству Санкт-Петербурга</t>
  </si>
  <si>
    <t>Администрация Приморского района Санкт-Петербурга</t>
  </si>
  <si>
    <t>Код  главного администратора доходов бюджета</t>
  </si>
  <si>
    <t>Перечень главных администраторов доходов бюджета внутригородского муниципального образования Санкт-Петербурга Муниципальный окуруг Черная речка на 2017 год</t>
  </si>
  <si>
    <t xml:space="preserve"> НА 2017 ГОД</t>
  </si>
  <si>
    <t>Код администратора источника внутреннего финансирования дефицита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</si>
  <si>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2017 ГОД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</si>
  <si>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</si>
  <si>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</si>
  <si>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</si>
  <si>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966 2 02 29999 03 0000 151</t>
  </si>
  <si>
    <t>966 2 02 30024 03 0100 151</t>
  </si>
  <si>
    <t>966 2 02 30024 03 0200 151</t>
  </si>
  <si>
    <t>966 2 02 30027 03 0100 151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</si>
  <si>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</si>
  <si>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</si>
  <si>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</si>
  <si>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</si>
  <si>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Государственная административно-техническая инспекция Санкт-Петербурга</t>
  </si>
  <si>
    <t>Наименование главного администратора доходов бюджета</t>
  </si>
  <si>
    <t>Расходы</t>
  </si>
  <si>
    <t>Наименование статьи расходов</t>
  </si>
  <si>
    <t>Итого по расходам</t>
  </si>
  <si>
    <t>Главный бухгалтер - руководитель отдела бухгалтерского учета и отчетности</t>
  </si>
  <si>
    <t>Суслова Е.Л.</t>
  </si>
  <si>
    <t>6400000100</t>
  </si>
  <si>
    <t>3.2.1.</t>
  </si>
  <si>
    <t>966 2 02 30027 03 0200 151</t>
  </si>
  <si>
    <t>4.1.7.</t>
  </si>
  <si>
    <t>4.1.7.1</t>
  </si>
  <si>
    <t>4.1.7.2.</t>
  </si>
  <si>
    <t>4.1.7.3.</t>
  </si>
  <si>
    <t>4.1.7</t>
  </si>
  <si>
    <t>Социальное обеспечение и иные выплаты населению</t>
  </si>
  <si>
    <t>7.2.2.1</t>
  </si>
  <si>
    <t>807 1 16 90030 03 0100 140</t>
  </si>
  <si>
    <t xml:space="preserve">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окург  Черная речка на 2017 год»</t>
  </si>
  <si>
    <t xml:space="preserve">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окург  Черная речка на 2017 год» </t>
  </si>
  <si>
    <t>Стипендия</t>
  </si>
  <si>
    <t xml:space="preserve">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окург  Черная речка на 2017 год» </t>
  </si>
  <si>
    <t>к Проекту Решения Муниципального Совета № __ от ________ года</t>
  </si>
  <si>
    <t>к Проекту Решения Муниципального Совета № __ от __________</t>
  </si>
  <si>
    <t>к Проекту Решения Муниципального Совета № ___ от _________</t>
  </si>
  <si>
    <r>
      <rPr>
        <sz val="11"/>
        <rFont val="Times New Roman"/>
        <family val="1"/>
      </rPr>
      <t xml:space="preserve">Приложение №4
к Проекту Решения Муниципального Совета № __ от ___________
    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окург  Черная речка на 2017 год» 
</t>
    </r>
    <r>
      <rPr>
        <sz val="11"/>
        <color indexed="10"/>
        <rFont val="Times New Roman"/>
        <family val="1"/>
      </rPr>
      <t xml:space="preserve">
</t>
    </r>
  </si>
  <si>
    <t xml:space="preserve">Приложение №5
к Проекту Решения Муниципального Совета № __ от ___________
 «Об утверждении бюджета внутригородского муниципального образования Санкт - Петербурга Муниципальный окург  Черная речка на 2017 год» № 1 от 26.01.2016 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</si>
</sst>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#,##0.0\ _₽;\-#,##0.0\ _₽"/>
  </numFmts>
  <fonts count="74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21" xfId="0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3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21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21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65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176" fontId="4" fillId="36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4" fillId="12" borderId="10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7" borderId="13" xfId="0" applyNumberFormat="1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center" vertical="center" wrapText="1"/>
    </xf>
    <xf numFmtId="176" fontId="13" fillId="37" borderId="2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11" fillId="0" borderId="29" xfId="53" applyFont="1" applyBorder="1" applyAlignment="1">
      <alignment wrapText="1"/>
      <protection/>
    </xf>
    <xf numFmtId="0" fontId="11" fillId="0" borderId="30" xfId="53" applyFont="1" applyBorder="1" applyAlignment="1">
      <alignment horizontal="center" wrapText="1"/>
      <protection/>
    </xf>
    <xf numFmtId="0" fontId="1" fillId="0" borderId="31" xfId="53" applyFont="1" applyBorder="1" applyAlignment="1">
      <alignment horizontal="left" wrapText="1"/>
      <protection/>
    </xf>
    <xf numFmtId="0" fontId="1" fillId="0" borderId="31" xfId="53" applyFont="1" applyBorder="1" applyAlignment="1">
      <alignment wrapText="1"/>
      <protection/>
    </xf>
    <xf numFmtId="0" fontId="5" fillId="39" borderId="31" xfId="53" applyFont="1" applyFill="1" applyBorder="1" applyAlignment="1">
      <alignment horizontal="left" wrapText="1"/>
      <protection/>
    </xf>
    <xf numFmtId="0" fontId="5" fillId="39" borderId="31" xfId="53" applyFont="1" applyFill="1" applyBorder="1" applyAlignment="1">
      <alignment wrapText="1"/>
      <protection/>
    </xf>
    <xf numFmtId="0" fontId="5" fillId="39" borderId="32" xfId="53" applyFont="1" applyFill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5" fillId="0" borderId="32" xfId="53" applyFont="1" applyBorder="1" applyAlignment="1">
      <alignment horizontal="center" wrapText="1"/>
      <protection/>
    </xf>
    <xf numFmtId="0" fontId="1" fillId="0" borderId="34" xfId="53" applyFont="1" applyBorder="1" applyAlignment="1">
      <alignment horizontal="left" wrapText="1"/>
      <protection/>
    </xf>
    <xf numFmtId="0" fontId="1" fillId="0" borderId="34" xfId="53" applyFont="1" applyBorder="1" applyAlignment="1">
      <alignment wrapText="1"/>
      <protection/>
    </xf>
    <xf numFmtId="0" fontId="1" fillId="0" borderId="35" xfId="53" applyFont="1" applyBorder="1" applyAlignment="1">
      <alignment horizontal="center" wrapText="1"/>
      <protection/>
    </xf>
    <xf numFmtId="176" fontId="1" fillId="34" borderId="36" xfId="53" applyNumberFormat="1" applyFont="1" applyFill="1" applyBorder="1" applyAlignment="1">
      <alignment horizontal="center" wrapText="1"/>
      <protection/>
    </xf>
    <xf numFmtId="0" fontId="1" fillId="34" borderId="36" xfId="53" applyFont="1" applyFill="1" applyBorder="1" applyAlignment="1">
      <alignment horizontal="left" wrapText="1"/>
      <protection/>
    </xf>
    <xf numFmtId="0" fontId="1" fillId="34" borderId="36" xfId="53" applyFont="1" applyFill="1" applyBorder="1" applyAlignment="1">
      <alignment wrapText="1"/>
      <protection/>
    </xf>
    <xf numFmtId="0" fontId="1" fillId="34" borderId="37" xfId="53" applyFont="1" applyFill="1" applyBorder="1" applyAlignment="1">
      <alignment horizontal="center" wrapText="1"/>
      <protection/>
    </xf>
    <xf numFmtId="0" fontId="5" fillId="40" borderId="31" xfId="53" applyFont="1" applyFill="1" applyBorder="1" applyAlignment="1">
      <alignment horizontal="left" wrapText="1"/>
      <protection/>
    </xf>
    <xf numFmtId="0" fontId="5" fillId="40" borderId="31" xfId="53" applyFont="1" applyFill="1" applyBorder="1" applyAlignment="1">
      <alignment wrapText="1"/>
      <protection/>
    </xf>
    <xf numFmtId="0" fontId="5" fillId="40" borderId="33" xfId="53" applyFont="1" applyFill="1" applyBorder="1" applyAlignment="1">
      <alignment horizontal="center" wrapText="1"/>
      <protection/>
    </xf>
    <xf numFmtId="0" fontId="5" fillId="3" borderId="31" xfId="53" applyFont="1" applyFill="1" applyBorder="1" applyAlignment="1">
      <alignment horizontal="left" wrapText="1"/>
      <protection/>
    </xf>
    <xf numFmtId="0" fontId="5" fillId="3" borderId="31" xfId="53" applyFont="1" applyFill="1" applyBorder="1" applyAlignment="1">
      <alignment wrapText="1"/>
      <protection/>
    </xf>
    <xf numFmtId="0" fontId="5" fillId="3" borderId="33" xfId="53" applyFont="1" applyFill="1" applyBorder="1" applyAlignment="1">
      <alignment horizontal="center" wrapText="1"/>
      <protection/>
    </xf>
    <xf numFmtId="0" fontId="5" fillId="41" borderId="38" xfId="53" applyFont="1" applyFill="1" applyBorder="1" applyAlignment="1">
      <alignment horizontal="left" wrapText="1"/>
      <protection/>
    </xf>
    <xf numFmtId="0" fontId="5" fillId="41" borderId="38" xfId="53" applyFont="1" applyFill="1" applyBorder="1" applyAlignment="1">
      <alignment wrapText="1"/>
      <protection/>
    </xf>
    <xf numFmtId="0" fontId="5" fillId="41" borderId="39" xfId="53" applyFont="1" applyFill="1" applyBorder="1" applyAlignment="1">
      <alignment horizontal="center" wrapText="1"/>
      <protection/>
    </xf>
    <xf numFmtId="0" fontId="1" fillId="0" borderId="36" xfId="42" applyFont="1" applyBorder="1" applyAlignment="1" applyProtection="1">
      <alignment horizontal="left" wrapText="1"/>
      <protection/>
    </xf>
    <xf numFmtId="0" fontId="1" fillId="0" borderId="36" xfId="53" applyFont="1" applyBorder="1" applyAlignment="1">
      <alignment wrapText="1"/>
      <protection/>
    </xf>
    <xf numFmtId="176" fontId="1" fillId="0" borderId="40" xfId="53" applyNumberFormat="1" applyFont="1" applyBorder="1" applyAlignment="1">
      <alignment horizontal="center" wrapText="1"/>
      <protection/>
    </xf>
    <xf numFmtId="0" fontId="1" fillId="0" borderId="31" xfId="42" applyFont="1" applyBorder="1" applyAlignment="1" applyProtection="1">
      <alignment horizontal="left" wrapText="1"/>
      <protection/>
    </xf>
    <xf numFmtId="0" fontId="5" fillId="41" borderId="31" xfId="53" applyFont="1" applyFill="1" applyBorder="1" applyAlignment="1">
      <alignment horizontal="left" wrapText="1"/>
      <protection/>
    </xf>
    <xf numFmtId="0" fontId="5" fillId="41" borderId="31" xfId="53" applyFont="1" applyFill="1" applyBorder="1" applyAlignment="1">
      <alignment wrapText="1"/>
      <protection/>
    </xf>
    <xf numFmtId="0" fontId="5" fillId="41" borderId="33" xfId="53" applyFont="1" applyFill="1" applyBorder="1" applyAlignment="1">
      <alignment horizontal="center" wrapText="1"/>
      <protection/>
    </xf>
    <xf numFmtId="0" fontId="14" fillId="0" borderId="31" xfId="53" applyFont="1" applyBorder="1" applyAlignment="1">
      <alignment horizontal="left" wrapText="1"/>
      <protection/>
    </xf>
    <xf numFmtId="0" fontId="14" fillId="0" borderId="31" xfId="53" applyFont="1" applyBorder="1" applyAlignment="1">
      <alignment wrapText="1"/>
      <protection/>
    </xf>
    <xf numFmtId="0" fontId="5" fillId="41" borderId="32" xfId="53" applyFont="1" applyFill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29" xfId="53" applyFont="1" applyBorder="1" applyAlignment="1">
      <alignment horizontal="left" wrapText="1"/>
      <protection/>
    </xf>
    <xf numFmtId="0" fontId="14" fillId="0" borderId="29" xfId="53" applyFont="1" applyBorder="1" applyAlignment="1">
      <alignment wrapText="1"/>
      <protection/>
    </xf>
    <xf numFmtId="0" fontId="14" fillId="0" borderId="41" xfId="53" applyFont="1" applyBorder="1" applyAlignment="1">
      <alignment horizontal="center" wrapText="1"/>
      <protection/>
    </xf>
    <xf numFmtId="0" fontId="1" fillId="0" borderId="36" xfId="53" applyFont="1" applyBorder="1" applyAlignment="1">
      <alignment horizontal="left" wrapText="1"/>
      <protection/>
    </xf>
    <xf numFmtId="14" fontId="1" fillId="0" borderId="37" xfId="53" applyNumberFormat="1" applyFont="1" applyBorder="1" applyAlignment="1">
      <alignment horizontal="center" wrapText="1"/>
      <protection/>
    </xf>
    <xf numFmtId="16" fontId="5" fillId="3" borderId="32" xfId="53" applyNumberFormat="1" applyFont="1" applyFill="1" applyBorder="1" applyAlignment="1">
      <alignment horizontal="center" wrapText="1"/>
      <protection/>
    </xf>
    <xf numFmtId="14" fontId="1" fillId="0" borderId="32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5" fillId="40" borderId="31" xfId="53" applyFont="1" applyFill="1" applyBorder="1" applyAlignment="1">
      <alignment horizontal="center" wrapText="1"/>
      <protection/>
    </xf>
    <xf numFmtId="0" fontId="15" fillId="40" borderId="31" xfId="53" applyFont="1" applyFill="1" applyBorder="1" applyAlignment="1">
      <alignment horizontal="left" wrapText="1"/>
      <protection/>
    </xf>
    <xf numFmtId="0" fontId="2" fillId="0" borderId="31" xfId="53" applyFont="1" applyBorder="1" applyAlignment="1">
      <alignment horizontal="center" wrapText="1"/>
      <protection/>
    </xf>
    <xf numFmtId="0" fontId="2" fillId="0" borderId="42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5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7" xfId="53" applyFont="1" applyBorder="1" applyAlignment="1">
      <alignment horizont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6" fillId="0" borderId="34" xfId="53" applyFont="1" applyBorder="1" applyAlignment="1">
      <alignment wrapText="1"/>
      <protection/>
    </xf>
    <xf numFmtId="0" fontId="66" fillId="0" borderId="34" xfId="53" applyFont="1" applyBorder="1" applyAlignment="1">
      <alignment horizontal="left" wrapText="1"/>
      <protection/>
    </xf>
    <xf numFmtId="0" fontId="66" fillId="0" borderId="32" xfId="53" applyFont="1" applyBorder="1" applyAlignment="1">
      <alignment horizontal="center" wrapText="1"/>
      <protection/>
    </xf>
    <xf numFmtId="0" fontId="66" fillId="0" borderId="31" xfId="53" applyFont="1" applyBorder="1" applyAlignment="1">
      <alignment wrapText="1"/>
      <protection/>
    </xf>
    <xf numFmtId="0" fontId="66" fillId="0" borderId="31" xfId="53" applyFont="1" applyBorder="1" applyAlignment="1">
      <alignment horizontal="left" wrapText="1"/>
      <protection/>
    </xf>
    <xf numFmtId="49" fontId="4" fillId="12" borderId="1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9" fillId="12" borderId="0" xfId="0" applyFont="1" applyFill="1" applyBorder="1" applyAlignment="1">
      <alignment wrapText="1"/>
    </xf>
    <xf numFmtId="49" fontId="4" fillId="38" borderId="13" xfId="0" applyNumberFormat="1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left" vertical="center" wrapText="1"/>
    </xf>
    <xf numFmtId="0" fontId="4" fillId="38" borderId="14" xfId="0" applyFont="1" applyFill="1" applyBorder="1" applyAlignment="1">
      <alignment horizontal="center" vertical="center" wrapText="1"/>
    </xf>
    <xf numFmtId="49" fontId="4" fillId="38" borderId="14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7" fillId="38" borderId="0" xfId="0" applyFont="1" applyFill="1" applyAlignment="1">
      <alignment/>
    </xf>
    <xf numFmtId="43" fontId="2" fillId="35" borderId="27" xfId="6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176" fontId="11" fillId="0" borderId="29" xfId="53" applyNumberFormat="1" applyFont="1" applyBorder="1" applyAlignment="1">
      <alignment horizontal="center" wrapText="1"/>
      <protection/>
    </xf>
    <xf numFmtId="176" fontId="15" fillId="40" borderId="31" xfId="53" applyNumberFormat="1" applyFont="1" applyFill="1" applyBorder="1" applyAlignment="1">
      <alignment horizontal="center" wrapText="1"/>
      <protection/>
    </xf>
    <xf numFmtId="176" fontId="5" fillId="41" borderId="40" xfId="53" applyNumberFormat="1" applyFont="1" applyFill="1" applyBorder="1" applyAlignment="1">
      <alignment horizontal="center" wrapText="1"/>
      <protection/>
    </xf>
    <xf numFmtId="176" fontId="5" fillId="3" borderId="31" xfId="53" applyNumberFormat="1" applyFont="1" applyFill="1" applyBorder="1" applyAlignment="1">
      <alignment horizontal="center" wrapText="1"/>
      <protection/>
    </xf>
    <xf numFmtId="176" fontId="14" fillId="0" borderId="40" xfId="53" applyNumberFormat="1" applyFont="1" applyBorder="1" applyAlignment="1">
      <alignment horizontal="center" wrapText="1"/>
      <protection/>
    </xf>
    <xf numFmtId="176" fontId="14" fillId="0" borderId="31" xfId="53" applyNumberFormat="1" applyFont="1" applyBorder="1" applyAlignment="1">
      <alignment horizontal="center" wrapText="1"/>
      <protection/>
    </xf>
    <xf numFmtId="176" fontId="5" fillId="3" borderId="40" xfId="53" applyNumberFormat="1" applyFont="1" applyFill="1" applyBorder="1" applyAlignment="1">
      <alignment horizontal="center" wrapText="1"/>
      <protection/>
    </xf>
    <xf numFmtId="176" fontId="1" fillId="0" borderId="36" xfId="53" applyNumberFormat="1" applyFont="1" applyBorder="1" applyAlignment="1">
      <alignment horizontal="center" wrapText="1"/>
      <protection/>
    </xf>
    <xf numFmtId="176" fontId="1" fillId="0" borderId="43" xfId="53" applyNumberFormat="1" applyFont="1" applyBorder="1" applyAlignment="1">
      <alignment horizontal="center" wrapText="1"/>
      <protection/>
    </xf>
    <xf numFmtId="176" fontId="14" fillId="0" borderId="29" xfId="53" applyNumberFormat="1" applyFont="1" applyBorder="1" applyAlignment="1">
      <alignment horizontal="center" wrapText="1"/>
      <protection/>
    </xf>
    <xf numFmtId="176" fontId="1" fillId="0" borderId="31" xfId="53" applyNumberFormat="1" applyFont="1" applyBorder="1" applyAlignment="1">
      <alignment horizontal="center" wrapText="1"/>
      <protection/>
    </xf>
    <xf numFmtId="176" fontId="5" fillId="41" borderId="31" xfId="53" applyNumberFormat="1" applyFont="1" applyFill="1" applyBorder="1" applyAlignment="1">
      <alignment horizontal="center" wrapText="1"/>
      <protection/>
    </xf>
    <xf numFmtId="176" fontId="5" fillId="41" borderId="38" xfId="53" applyNumberFormat="1" applyFont="1" applyFill="1" applyBorder="1" applyAlignment="1">
      <alignment horizontal="center" wrapText="1"/>
      <protection/>
    </xf>
    <xf numFmtId="176" fontId="5" fillId="40" borderId="31" xfId="53" applyNumberFormat="1" applyFont="1" applyFill="1" applyBorder="1" applyAlignment="1">
      <alignment horizontal="center" wrapText="1"/>
      <protection/>
    </xf>
    <xf numFmtId="176" fontId="5" fillId="39" borderId="40" xfId="53" applyNumberFormat="1" applyFont="1" applyFill="1" applyBorder="1" applyAlignment="1">
      <alignment horizontal="center" wrapText="1"/>
      <protection/>
    </xf>
    <xf numFmtId="176" fontId="66" fillId="0" borderId="43" xfId="53" applyNumberFormat="1" applyFont="1" applyBorder="1" applyAlignment="1">
      <alignment horizontal="center" wrapText="1"/>
      <protection/>
    </xf>
    <xf numFmtId="176" fontId="66" fillId="0" borderId="40" xfId="53" applyNumberFormat="1" applyFont="1" applyBorder="1" applyAlignment="1">
      <alignment horizontal="center" wrapText="1"/>
      <protection/>
    </xf>
    <xf numFmtId="49" fontId="4" fillId="8" borderId="2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42" borderId="44" xfId="0" applyFont="1" applyFill="1" applyBorder="1" applyAlignment="1">
      <alignment horizontal="center" vertical="center" wrapText="1"/>
    </xf>
    <xf numFmtId="0" fontId="5" fillId="42" borderId="45" xfId="0" applyFont="1" applyFill="1" applyBorder="1" applyAlignment="1">
      <alignment horizontal="center" vertical="center" wrapText="1"/>
    </xf>
    <xf numFmtId="0" fontId="0" fillId="42" borderId="40" xfId="0" applyFill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76" fontId="4" fillId="12" borderId="47" xfId="0" applyNumberFormat="1" applyFont="1" applyFill="1" applyBorder="1" applyAlignment="1">
      <alignment horizontal="center" vertical="center" wrapText="1"/>
    </xf>
    <xf numFmtId="176" fontId="4" fillId="36" borderId="12" xfId="0" applyNumberFormat="1" applyFont="1" applyFill="1" applyBorder="1" applyAlignment="1">
      <alignment horizontal="center" vertical="center" wrapText="1"/>
    </xf>
    <xf numFmtId="176" fontId="4" fillId="12" borderId="18" xfId="0" applyNumberFormat="1" applyFont="1" applyFill="1" applyBorder="1" applyAlignment="1">
      <alignment horizontal="center" vertical="center" wrapText="1"/>
    </xf>
    <xf numFmtId="176" fontId="4" fillId="38" borderId="21" xfId="0" applyNumberFormat="1" applyFont="1" applyFill="1" applyBorder="1" applyAlignment="1">
      <alignment horizontal="center" vertical="center" wrapText="1"/>
    </xf>
    <xf numFmtId="176" fontId="4" fillId="38" borderId="12" xfId="0" applyNumberFormat="1" applyFont="1" applyFill="1" applyBorder="1" applyAlignment="1">
      <alignment horizontal="center" vertical="center" wrapText="1"/>
    </xf>
    <xf numFmtId="176" fontId="2" fillId="35" borderId="48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6" borderId="14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49" fontId="4" fillId="36" borderId="17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69" fillId="0" borderId="0" xfId="53" applyFont="1" applyBorder="1" applyAlignment="1">
      <alignment/>
      <protection/>
    </xf>
    <xf numFmtId="0" fontId="69" fillId="0" borderId="0" xfId="53" applyFont="1">
      <alignment/>
      <protection/>
    </xf>
    <xf numFmtId="0" fontId="70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5" fillId="42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1" fillId="0" borderId="0" xfId="53" applyFont="1" applyAlignment="1">
      <alignment horizontal="right" wrapText="1"/>
      <protection/>
    </xf>
    <xf numFmtId="0" fontId="68" fillId="0" borderId="0" xfId="0" applyFont="1" applyAlignment="1">
      <alignment wrapText="1"/>
    </xf>
    <xf numFmtId="0" fontId="5" fillId="3" borderId="32" xfId="53" applyFont="1" applyFill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49" fontId="2" fillId="35" borderId="28" xfId="0" applyNumberFormat="1" applyFont="1" applyFill="1" applyBorder="1" applyAlignment="1">
      <alignment horizontal="center" vertical="center" wrapText="1"/>
    </xf>
    <xf numFmtId="176" fontId="2" fillId="35" borderId="47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wrapText="1"/>
    </xf>
    <xf numFmtId="0" fontId="4" fillId="12" borderId="2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" fillId="0" borderId="0" xfId="53" applyFont="1" applyAlignment="1">
      <alignment horizontal="left"/>
      <protection/>
    </xf>
    <xf numFmtId="0" fontId="10" fillId="0" borderId="0" xfId="53" applyFont="1" applyAlignment="1">
      <alignment horizontal="left" wrapText="1"/>
      <protection/>
    </xf>
    <xf numFmtId="0" fontId="72" fillId="0" borderId="0" xfId="53" applyFont="1" applyAlignment="1">
      <alignment horizontal="left" wrapText="1"/>
      <protection/>
    </xf>
    <xf numFmtId="0" fontId="2" fillId="0" borderId="49" xfId="53" applyFont="1" applyBorder="1" applyAlignment="1">
      <alignment horizontal="center" wrapText="1"/>
      <protection/>
    </xf>
    <xf numFmtId="0" fontId="2" fillId="0" borderId="33" xfId="53" applyFont="1" applyBorder="1" applyAlignment="1">
      <alignment horizontal="center" wrapText="1"/>
      <protection/>
    </xf>
    <xf numFmtId="0" fontId="5" fillId="3" borderId="50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horizontal="center" wrapText="1"/>
      <protection/>
    </xf>
    <xf numFmtId="0" fontId="5" fillId="3" borderId="51" xfId="53" applyFont="1" applyFill="1" applyBorder="1" applyAlignment="1">
      <alignment wrapText="1"/>
      <protection/>
    </xf>
    <xf numFmtId="0" fontId="5" fillId="3" borderId="33" xfId="53" applyFont="1" applyFill="1" applyBorder="1" applyAlignment="1">
      <alignment wrapText="1"/>
      <protection/>
    </xf>
    <xf numFmtId="0" fontId="5" fillId="3" borderId="51" xfId="53" applyFont="1" applyFill="1" applyBorder="1" applyAlignment="1">
      <alignment horizontal="left" wrapText="1"/>
      <protection/>
    </xf>
    <xf numFmtId="0" fontId="5" fillId="3" borderId="33" xfId="53" applyFont="1" applyFill="1" applyBorder="1" applyAlignment="1">
      <alignment horizontal="left" wrapText="1"/>
      <protection/>
    </xf>
    <xf numFmtId="176" fontId="5" fillId="3" borderId="52" xfId="53" applyNumberFormat="1" applyFont="1" applyFill="1" applyBorder="1" applyAlignment="1">
      <alignment horizontal="center" wrapText="1"/>
      <protection/>
    </xf>
    <xf numFmtId="176" fontId="5" fillId="3" borderId="53" xfId="53" applyNumberFormat="1" applyFont="1" applyFill="1" applyBorder="1" applyAlignment="1">
      <alignment horizontal="center" wrapText="1"/>
      <protection/>
    </xf>
    <xf numFmtId="0" fontId="1" fillId="0" borderId="50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" fillId="0" borderId="51" xfId="53" applyFont="1" applyBorder="1" applyAlignment="1">
      <alignment wrapText="1"/>
      <protection/>
    </xf>
    <xf numFmtId="0" fontId="1" fillId="0" borderId="33" xfId="53" applyFont="1" applyBorder="1" applyAlignment="1">
      <alignment wrapText="1"/>
      <protection/>
    </xf>
    <xf numFmtId="0" fontId="1" fillId="0" borderId="51" xfId="53" applyFont="1" applyBorder="1" applyAlignment="1">
      <alignment horizontal="left" wrapText="1"/>
      <protection/>
    </xf>
    <xf numFmtId="0" fontId="1" fillId="0" borderId="33" xfId="53" applyFont="1" applyBorder="1" applyAlignment="1">
      <alignment horizontal="left" wrapText="1"/>
      <protection/>
    </xf>
    <xf numFmtId="176" fontId="1" fillId="0" borderId="52" xfId="53" applyNumberFormat="1" applyFont="1" applyBorder="1" applyAlignment="1">
      <alignment horizontal="center" wrapText="1"/>
      <protection/>
    </xf>
    <xf numFmtId="176" fontId="1" fillId="0" borderId="53" xfId="53" applyNumberFormat="1" applyFont="1" applyBorder="1" applyAlignment="1">
      <alignment horizontal="center" wrapText="1"/>
      <protection/>
    </xf>
    <xf numFmtId="0" fontId="1" fillId="0" borderId="54" xfId="53" applyFont="1" applyBorder="1" applyAlignment="1">
      <alignment horizontal="center" wrapText="1"/>
      <protection/>
    </xf>
    <xf numFmtId="0" fontId="1" fillId="0" borderId="55" xfId="53" applyFont="1" applyBorder="1" applyAlignment="1">
      <alignment horizontal="center" wrapText="1"/>
      <protection/>
    </xf>
    <xf numFmtId="0" fontId="1" fillId="0" borderId="37" xfId="53" applyFont="1" applyBorder="1" applyAlignment="1">
      <alignment wrapText="1"/>
      <protection/>
    </xf>
    <xf numFmtId="0" fontId="1" fillId="0" borderId="41" xfId="53" applyFont="1" applyBorder="1" applyAlignment="1">
      <alignment wrapText="1"/>
      <protection/>
    </xf>
    <xf numFmtId="0" fontId="1" fillId="0" borderId="37" xfId="53" applyFont="1" applyBorder="1" applyAlignment="1">
      <alignment horizontal="left" wrapText="1"/>
      <protection/>
    </xf>
    <xf numFmtId="0" fontId="1" fillId="0" borderId="41" xfId="53" applyFont="1" applyBorder="1" applyAlignment="1">
      <alignment horizontal="left" wrapText="1"/>
      <protection/>
    </xf>
    <xf numFmtId="176" fontId="1" fillId="0" borderId="51" xfId="53" applyNumberFormat="1" applyFont="1" applyBorder="1" applyAlignment="1">
      <alignment horizontal="center"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16" fontId="5" fillId="3" borderId="50" xfId="53" applyNumberFormat="1" applyFont="1" applyFill="1" applyBorder="1" applyAlignment="1">
      <alignment horizontal="center" wrapText="1"/>
      <protection/>
    </xf>
    <xf numFmtId="0" fontId="14" fillId="0" borderId="50" xfId="53" applyFont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4" fillId="0" borderId="51" xfId="53" applyFont="1" applyBorder="1" applyAlignment="1">
      <alignment wrapText="1"/>
      <protection/>
    </xf>
    <xf numFmtId="0" fontId="14" fillId="0" borderId="33" xfId="53" applyFont="1" applyBorder="1" applyAlignment="1">
      <alignment wrapText="1"/>
      <protection/>
    </xf>
    <xf numFmtId="0" fontId="14" fillId="0" borderId="51" xfId="53" applyFont="1" applyBorder="1" applyAlignment="1">
      <alignment horizontal="left" wrapText="1"/>
      <protection/>
    </xf>
    <xf numFmtId="0" fontId="14" fillId="0" borderId="33" xfId="53" applyFont="1" applyBorder="1" applyAlignment="1">
      <alignment horizontal="left" wrapText="1"/>
      <protection/>
    </xf>
    <xf numFmtId="176" fontId="14" fillId="0" borderId="52" xfId="53" applyNumberFormat="1" applyFont="1" applyBorder="1" applyAlignment="1">
      <alignment horizontal="center" wrapText="1"/>
      <protection/>
    </xf>
    <xf numFmtId="176" fontId="14" fillId="0" borderId="53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/>
      <protection/>
    </xf>
    <xf numFmtId="0" fontId="10" fillId="0" borderId="0" xfId="53" applyFont="1" applyAlignment="1">
      <alignment horizontal="right" wrapText="1"/>
      <protection/>
    </xf>
    <xf numFmtId="0" fontId="0" fillId="0" borderId="0" xfId="0" applyAlignment="1">
      <alignment wrapText="1"/>
    </xf>
    <xf numFmtId="0" fontId="5" fillId="42" borderId="56" xfId="0" applyFont="1" applyFill="1" applyBorder="1" applyAlignment="1">
      <alignment horizontal="center" vertical="center" wrapText="1"/>
    </xf>
    <xf numFmtId="0" fontId="5" fillId="42" borderId="57" xfId="0" applyFont="1" applyFill="1" applyBorder="1" applyAlignment="1">
      <alignment horizontal="center" vertical="center" wrapText="1"/>
    </xf>
    <xf numFmtId="0" fontId="5" fillId="42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/>
    </xf>
    <xf numFmtId="0" fontId="10" fillId="0" borderId="0" xfId="0" applyFont="1" applyAlignment="1">
      <alignment horizontal="right" vertical="top" wrapText="1"/>
    </xf>
    <xf numFmtId="0" fontId="73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58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0" fontId="1" fillId="0" borderId="6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91249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Проектом Решения Муниципального Совета № __ от __________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внесении изменений и дополнений в Решение Муниципального Совета Муниципальный округ Черная речка от 05.12.2016 № 48 «Об утверждении бюджета внутригородского муниципального образования Санкт-Петербурга Муниципальный округ Черная речка на 2017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6.375" style="126" customWidth="1"/>
    <col min="2" max="2" width="28.375" style="126" customWidth="1"/>
    <col min="3" max="3" width="54.625" style="126" customWidth="1"/>
    <col min="4" max="4" width="24.375" style="126" customWidth="1"/>
  </cols>
  <sheetData>
    <row r="1" spans="4:6" ht="15">
      <c r="D1" s="124" t="s">
        <v>379</v>
      </c>
      <c r="E1" s="240"/>
      <c r="F1" s="240"/>
    </row>
    <row r="2" spans="3:6" ht="15">
      <c r="C2" s="328"/>
      <c r="D2" s="124" t="s">
        <v>484</v>
      </c>
      <c r="E2" s="240"/>
      <c r="F2" s="240"/>
    </row>
    <row r="3" spans="3:11" ht="45" customHeight="1">
      <c r="C3" s="329" t="s">
        <v>483</v>
      </c>
      <c r="D3" s="330"/>
      <c r="E3" s="293"/>
      <c r="F3" s="294"/>
      <c r="G3" s="266"/>
      <c r="H3" s="266"/>
      <c r="I3" s="266"/>
      <c r="J3" s="266"/>
      <c r="K3" s="266"/>
    </row>
    <row r="4" spans="2:6" ht="3.75" customHeight="1">
      <c r="B4" s="215"/>
      <c r="C4" s="212"/>
      <c r="D4" s="213"/>
      <c r="E4" s="240"/>
      <c r="F4" s="240"/>
    </row>
    <row r="5" spans="2:6" ht="8.25" customHeight="1">
      <c r="B5" s="214"/>
      <c r="D5" s="213"/>
      <c r="E5" s="240"/>
      <c r="F5" s="240"/>
    </row>
    <row r="6" spans="5:6" ht="6.75" customHeight="1">
      <c r="E6" s="240"/>
      <c r="F6" s="240"/>
    </row>
    <row r="7" spans="3:6" ht="12.75">
      <c r="C7" s="211" t="s">
        <v>378</v>
      </c>
      <c r="E7" s="240"/>
      <c r="F7" s="240"/>
    </row>
    <row r="8" spans="3:6" ht="12.75">
      <c r="C8" s="211" t="s">
        <v>223</v>
      </c>
      <c r="E8" s="240"/>
      <c r="F8" s="240"/>
    </row>
    <row r="9" spans="3:6" ht="12.75">
      <c r="C9" s="211" t="s">
        <v>384</v>
      </c>
      <c r="E9" s="240"/>
      <c r="F9" s="240"/>
    </row>
    <row r="10" spans="5:6" ht="13.5" thickBot="1">
      <c r="E10" s="240"/>
      <c r="F10" s="240"/>
    </row>
    <row r="11" spans="1:6" ht="12.75">
      <c r="A11" s="331" t="s">
        <v>377</v>
      </c>
      <c r="B11" s="331" t="s">
        <v>376</v>
      </c>
      <c r="C11" s="331" t="s">
        <v>375</v>
      </c>
      <c r="D11" s="210" t="s">
        <v>374</v>
      </c>
      <c r="E11" s="240"/>
      <c r="F11" s="240"/>
    </row>
    <row r="12" spans="1:6" ht="13.5" thickBot="1">
      <c r="A12" s="332"/>
      <c r="B12" s="332"/>
      <c r="C12" s="332"/>
      <c r="D12" s="209" t="s">
        <v>373</v>
      </c>
      <c r="E12" s="240"/>
      <c r="F12" s="240"/>
    </row>
    <row r="13" spans="1:6" ht="34.5" customHeight="1" thickBot="1">
      <c r="A13" s="207" t="s">
        <v>372</v>
      </c>
      <c r="B13" s="208" t="s">
        <v>371</v>
      </c>
      <c r="C13" s="208" t="s">
        <v>370</v>
      </c>
      <c r="D13" s="242">
        <f>D14+D30+D33+D43+D49+D57</f>
        <v>86761.06999999999</v>
      </c>
      <c r="E13" s="240"/>
      <c r="F13" s="240"/>
    </row>
    <row r="14" spans="1:6" ht="19.5" customHeight="1" thickBot="1">
      <c r="A14" s="197" t="s">
        <v>0</v>
      </c>
      <c r="B14" s="193" t="s">
        <v>369</v>
      </c>
      <c r="C14" s="193" t="s">
        <v>368</v>
      </c>
      <c r="D14" s="243">
        <f>D15+D24+D27</f>
        <v>79188.9</v>
      </c>
      <c r="E14" s="240"/>
      <c r="F14" s="240"/>
    </row>
    <row r="15" spans="1:6" s="206" customFormat="1" ht="26.25" thickBot="1">
      <c r="A15" s="184" t="s">
        <v>2</v>
      </c>
      <c r="B15" s="183" t="s">
        <v>367</v>
      </c>
      <c r="C15" s="182" t="s">
        <v>366</v>
      </c>
      <c r="D15" s="244">
        <f>D16+D19+D22</f>
        <v>32994.6</v>
      </c>
      <c r="E15" s="240"/>
      <c r="F15" s="240"/>
    </row>
    <row r="16" spans="1:6" ht="26.25" thickBot="1">
      <c r="A16" s="296" t="s">
        <v>4</v>
      </c>
      <c r="B16" s="196" t="s">
        <v>365</v>
      </c>
      <c r="C16" s="195" t="s">
        <v>363</v>
      </c>
      <c r="D16" s="245">
        <f>D17</f>
        <v>23025</v>
      </c>
      <c r="E16" s="240"/>
      <c r="F16" s="240"/>
    </row>
    <row r="17" spans="1:6" ht="26.25" thickBot="1">
      <c r="A17" s="296"/>
      <c r="B17" s="166" t="s">
        <v>364</v>
      </c>
      <c r="C17" s="165" t="s">
        <v>363</v>
      </c>
      <c r="D17" s="190">
        <v>23025</v>
      </c>
      <c r="E17" s="240"/>
      <c r="F17" s="240"/>
    </row>
    <row r="18" spans="1:6" ht="39" thickBot="1">
      <c r="A18" s="296"/>
      <c r="B18" s="166" t="s">
        <v>362</v>
      </c>
      <c r="C18" s="165" t="s">
        <v>361</v>
      </c>
      <c r="D18" s="190">
        <v>0</v>
      </c>
      <c r="E18" s="240"/>
      <c r="F18" s="240"/>
    </row>
    <row r="19" spans="1:6" ht="39" thickBot="1">
      <c r="A19" s="205" t="s">
        <v>360</v>
      </c>
      <c r="B19" s="196" t="s">
        <v>359</v>
      </c>
      <c r="C19" s="195" t="s">
        <v>357</v>
      </c>
      <c r="D19" s="245">
        <f>SUM(D20:D21)</f>
        <v>6382</v>
      </c>
      <c r="E19" s="240"/>
      <c r="F19" s="240"/>
    </row>
    <row r="20" spans="1:6" ht="55.5" customHeight="1" thickBot="1">
      <c r="A20" s="296"/>
      <c r="B20" s="166" t="s">
        <v>358</v>
      </c>
      <c r="C20" s="298" t="s">
        <v>451</v>
      </c>
      <c r="D20" s="190">
        <v>6382</v>
      </c>
      <c r="E20" s="240"/>
      <c r="F20" s="240"/>
    </row>
    <row r="21" spans="1:6" ht="45" customHeight="1" thickBot="1">
      <c r="A21" s="296"/>
      <c r="B21" s="166" t="s">
        <v>356</v>
      </c>
      <c r="C21" s="165" t="s">
        <v>355</v>
      </c>
      <c r="D21" s="190">
        <v>0</v>
      </c>
      <c r="E21" s="240"/>
      <c r="F21" s="240"/>
    </row>
    <row r="22" spans="1:6" ht="26.25" thickBot="1">
      <c r="A22" s="170" t="s">
        <v>354</v>
      </c>
      <c r="B22" s="196" t="s">
        <v>353</v>
      </c>
      <c r="C22" s="195" t="s">
        <v>352</v>
      </c>
      <c r="D22" s="246">
        <v>3587.6</v>
      </c>
      <c r="E22" s="240"/>
      <c r="F22" s="240"/>
    </row>
    <row r="23" spans="1:6" ht="39" hidden="1" thickBot="1">
      <c r="A23" s="170"/>
      <c r="B23" s="166" t="s">
        <v>353</v>
      </c>
      <c r="C23" s="165" t="s">
        <v>452</v>
      </c>
      <c r="D23" s="251"/>
      <c r="E23" s="240"/>
      <c r="F23" s="240"/>
    </row>
    <row r="24" spans="1:6" ht="26.25" thickBot="1">
      <c r="A24" s="204" t="s">
        <v>7</v>
      </c>
      <c r="B24" s="183" t="s">
        <v>351</v>
      </c>
      <c r="C24" s="182" t="s">
        <v>349</v>
      </c>
      <c r="D24" s="247">
        <f>D25</f>
        <v>41966.93</v>
      </c>
      <c r="E24" s="240"/>
      <c r="F24" s="240"/>
    </row>
    <row r="25" spans="1:6" ht="26.25" thickBot="1">
      <c r="A25" s="203"/>
      <c r="B25" s="189" t="s">
        <v>350</v>
      </c>
      <c r="C25" s="202" t="s">
        <v>349</v>
      </c>
      <c r="D25" s="248">
        <v>41966.93</v>
      </c>
      <c r="E25" s="240"/>
      <c r="F25" s="240"/>
    </row>
    <row r="26" spans="1:6" ht="39" thickBot="1">
      <c r="A26" s="174"/>
      <c r="B26" s="173" t="s">
        <v>348</v>
      </c>
      <c r="C26" s="172" t="s">
        <v>347</v>
      </c>
      <c r="D26" s="249">
        <v>0</v>
      </c>
      <c r="E26" s="240"/>
      <c r="F26" s="240"/>
    </row>
    <row r="27" spans="1:6" ht="12.75">
      <c r="A27" s="333" t="s">
        <v>346</v>
      </c>
      <c r="B27" s="335" t="s">
        <v>345</v>
      </c>
      <c r="C27" s="337" t="s">
        <v>344</v>
      </c>
      <c r="D27" s="339">
        <f>D29</f>
        <v>4227.37</v>
      </c>
      <c r="E27" s="240"/>
      <c r="F27" s="240"/>
    </row>
    <row r="28" spans="1:6" ht="13.5" thickBot="1">
      <c r="A28" s="334"/>
      <c r="B28" s="336"/>
      <c r="C28" s="338"/>
      <c r="D28" s="340"/>
      <c r="E28" s="240"/>
      <c r="F28" s="240"/>
    </row>
    <row r="29" spans="1:6" ht="39" thickBot="1">
      <c r="A29" s="296"/>
      <c r="B29" s="166" t="s">
        <v>343</v>
      </c>
      <c r="C29" s="165" t="s">
        <v>342</v>
      </c>
      <c r="D29" s="190">
        <v>4227.37</v>
      </c>
      <c r="E29" s="240"/>
      <c r="F29" s="240"/>
    </row>
    <row r="30" spans="1:6" ht="39" hidden="1" thickBot="1">
      <c r="A30" s="197" t="s">
        <v>213</v>
      </c>
      <c r="B30" s="193" t="s">
        <v>341</v>
      </c>
      <c r="C30" s="192" t="s">
        <v>340</v>
      </c>
      <c r="D30" s="243">
        <v>0</v>
      </c>
      <c r="E30" s="240"/>
      <c r="F30" s="240"/>
    </row>
    <row r="31" spans="1:6" ht="13.5" hidden="1" thickBot="1">
      <c r="A31" s="201" t="s">
        <v>15</v>
      </c>
      <c r="B31" s="200" t="s">
        <v>339</v>
      </c>
      <c r="C31" s="199" t="s">
        <v>338</v>
      </c>
      <c r="D31" s="250">
        <v>0</v>
      </c>
      <c r="E31" s="240"/>
      <c r="F31" s="240"/>
    </row>
    <row r="32" spans="1:6" ht="26.25" hidden="1" thickBot="1">
      <c r="A32" s="170"/>
      <c r="B32" s="166" t="s">
        <v>337</v>
      </c>
      <c r="C32" s="165" t="s">
        <v>336</v>
      </c>
      <c r="D32" s="251">
        <v>0</v>
      </c>
      <c r="E32" s="240"/>
      <c r="F32" s="240"/>
    </row>
    <row r="33" spans="1:6" ht="39" hidden="1" thickBot="1">
      <c r="A33" s="197" t="s">
        <v>43</v>
      </c>
      <c r="B33" s="193" t="s">
        <v>335</v>
      </c>
      <c r="C33" s="192" t="s">
        <v>334</v>
      </c>
      <c r="D33" s="243">
        <v>0</v>
      </c>
      <c r="E33" s="240"/>
      <c r="F33" s="240"/>
    </row>
    <row r="34" spans="1:6" ht="13.5" hidden="1" thickBot="1">
      <c r="A34" s="198" t="s">
        <v>45</v>
      </c>
      <c r="B34" s="196" t="s">
        <v>333</v>
      </c>
      <c r="C34" s="195" t="s">
        <v>332</v>
      </c>
      <c r="D34" s="246">
        <v>0</v>
      </c>
      <c r="E34" s="240"/>
      <c r="F34" s="240"/>
    </row>
    <row r="35" spans="1:6" ht="39" hidden="1" thickBot="1">
      <c r="A35" s="296"/>
      <c r="B35" s="166" t="s">
        <v>331</v>
      </c>
      <c r="C35" s="165" t="s">
        <v>330</v>
      </c>
      <c r="D35" s="190">
        <v>0</v>
      </c>
      <c r="E35" s="240"/>
      <c r="F35" s="240"/>
    </row>
    <row r="36" spans="1:6" ht="26.25" hidden="1" thickBot="1">
      <c r="A36" s="297" t="s">
        <v>380</v>
      </c>
      <c r="B36" s="196" t="s">
        <v>329</v>
      </c>
      <c r="C36" s="195" t="s">
        <v>328</v>
      </c>
      <c r="D36" s="245">
        <v>0</v>
      </c>
      <c r="E36" s="240"/>
      <c r="F36" s="240"/>
    </row>
    <row r="37" spans="1:6" ht="39.75" customHeight="1" hidden="1" thickBot="1">
      <c r="A37" s="296"/>
      <c r="B37" s="166" t="s">
        <v>327</v>
      </c>
      <c r="C37" s="165" t="s">
        <v>326</v>
      </c>
      <c r="D37" s="190">
        <v>0</v>
      </c>
      <c r="E37" s="240"/>
      <c r="F37" s="240"/>
    </row>
    <row r="38" spans="1:6" ht="90" customHeight="1" hidden="1" thickBot="1">
      <c r="A38" s="297" t="s">
        <v>381</v>
      </c>
      <c r="B38" s="196" t="s">
        <v>325</v>
      </c>
      <c r="C38" s="195" t="s">
        <v>324</v>
      </c>
      <c r="D38" s="245">
        <v>0</v>
      </c>
      <c r="E38" s="240"/>
      <c r="F38" s="240"/>
    </row>
    <row r="39" spans="1:6" ht="66" customHeight="1" hidden="1" thickBot="1">
      <c r="A39" s="296"/>
      <c r="B39" s="166" t="s">
        <v>323</v>
      </c>
      <c r="C39" s="165" t="s">
        <v>322</v>
      </c>
      <c r="D39" s="190">
        <v>0</v>
      </c>
      <c r="E39" s="240"/>
      <c r="F39" s="240"/>
    </row>
    <row r="40" spans="1:6" ht="66" customHeight="1" hidden="1" thickBot="1">
      <c r="A40" s="296"/>
      <c r="B40" s="166" t="s">
        <v>321</v>
      </c>
      <c r="C40" s="165" t="s">
        <v>320</v>
      </c>
      <c r="D40" s="190">
        <v>0</v>
      </c>
      <c r="E40" s="240"/>
      <c r="F40" s="240"/>
    </row>
    <row r="41" spans="1:6" ht="39" hidden="1" thickBot="1">
      <c r="A41" s="297" t="s">
        <v>382</v>
      </c>
      <c r="B41" s="196" t="s">
        <v>319</v>
      </c>
      <c r="C41" s="195" t="s">
        <v>318</v>
      </c>
      <c r="D41" s="245">
        <v>0</v>
      </c>
      <c r="E41" s="240"/>
      <c r="F41" s="240"/>
    </row>
    <row r="42" spans="1:6" ht="54" customHeight="1" hidden="1" thickBot="1">
      <c r="A42" s="296"/>
      <c r="B42" s="166" t="s">
        <v>317</v>
      </c>
      <c r="C42" s="165" t="s">
        <v>316</v>
      </c>
      <c r="D42" s="190">
        <v>0</v>
      </c>
      <c r="E42" s="240"/>
      <c r="F42" s="240"/>
    </row>
    <row r="43" spans="1:6" ht="26.25" thickBot="1">
      <c r="A43" s="197">
        <v>2</v>
      </c>
      <c r="B43" s="193" t="s">
        <v>314</v>
      </c>
      <c r="C43" s="192" t="s">
        <v>313</v>
      </c>
      <c r="D43" s="243">
        <f>D44</f>
        <v>2400</v>
      </c>
      <c r="E43" s="240"/>
      <c r="F43" s="240"/>
    </row>
    <row r="44" spans="1:6" ht="13.5" thickBot="1">
      <c r="A44" s="198" t="s">
        <v>15</v>
      </c>
      <c r="B44" s="196" t="s">
        <v>312</v>
      </c>
      <c r="C44" s="195" t="s">
        <v>311</v>
      </c>
      <c r="D44" s="246">
        <f>D45</f>
        <v>2400</v>
      </c>
      <c r="E44" s="240"/>
      <c r="F44" s="240"/>
    </row>
    <row r="45" spans="1:6" ht="12.75">
      <c r="A45" s="341" t="s">
        <v>17</v>
      </c>
      <c r="B45" s="343" t="s">
        <v>310</v>
      </c>
      <c r="C45" s="345" t="s">
        <v>309</v>
      </c>
      <c r="D45" s="347">
        <f>D47</f>
        <v>2400</v>
      </c>
      <c r="E45" s="240"/>
      <c r="F45" s="240"/>
    </row>
    <row r="46" spans="1:6" ht="13.5" thickBot="1">
      <c r="A46" s="342"/>
      <c r="B46" s="344"/>
      <c r="C46" s="346"/>
      <c r="D46" s="348"/>
      <c r="E46" s="240"/>
      <c r="F46" s="240"/>
    </row>
    <row r="47" spans="1:6" ht="64.5" thickBot="1">
      <c r="A47" s="296"/>
      <c r="B47" s="166" t="s">
        <v>308</v>
      </c>
      <c r="C47" s="165" t="s">
        <v>461</v>
      </c>
      <c r="D47" s="190">
        <v>2400</v>
      </c>
      <c r="E47" s="240"/>
      <c r="F47" s="240"/>
    </row>
    <row r="48" spans="1:6" ht="28.5" customHeight="1" hidden="1" thickBot="1">
      <c r="A48" s="296"/>
      <c r="B48" s="166" t="s">
        <v>307</v>
      </c>
      <c r="C48" s="165" t="s">
        <v>306</v>
      </c>
      <c r="D48" s="190">
        <v>0</v>
      </c>
      <c r="E48" s="240"/>
      <c r="F48" s="240"/>
    </row>
    <row r="49" spans="1:6" ht="26.25" hidden="1" thickBot="1">
      <c r="A49" s="197" t="s">
        <v>315</v>
      </c>
      <c r="B49" s="193" t="s">
        <v>305</v>
      </c>
      <c r="C49" s="192" t="s">
        <v>304</v>
      </c>
      <c r="D49" s="243">
        <v>0</v>
      </c>
      <c r="E49" s="240"/>
      <c r="F49" s="240"/>
    </row>
    <row r="50" spans="1:6" ht="39" customHeight="1" hidden="1" thickBot="1">
      <c r="A50" s="297" t="s">
        <v>158</v>
      </c>
      <c r="B50" s="196" t="s">
        <v>303</v>
      </c>
      <c r="C50" s="195" t="s">
        <v>302</v>
      </c>
      <c r="D50" s="245">
        <v>0</v>
      </c>
      <c r="E50" s="240"/>
      <c r="F50" s="240"/>
    </row>
    <row r="51" spans="1:6" ht="12.75" hidden="1">
      <c r="A51" s="341" t="s">
        <v>49</v>
      </c>
      <c r="B51" s="343" t="s">
        <v>301</v>
      </c>
      <c r="C51" s="345" t="s">
        <v>300</v>
      </c>
      <c r="D51" s="355">
        <v>0</v>
      </c>
      <c r="E51" s="240"/>
      <c r="F51" s="240"/>
    </row>
    <row r="52" spans="1:6" ht="12.75" hidden="1">
      <c r="A52" s="349"/>
      <c r="B52" s="351"/>
      <c r="C52" s="353"/>
      <c r="D52" s="356"/>
      <c r="E52" s="240"/>
      <c r="F52" s="240"/>
    </row>
    <row r="53" spans="1:6" ht="66" customHeight="1" hidden="1" thickBot="1">
      <c r="A53" s="350"/>
      <c r="B53" s="352"/>
      <c r="C53" s="354"/>
      <c r="D53" s="357"/>
      <c r="E53" s="240"/>
      <c r="F53" s="240"/>
    </row>
    <row r="54" spans="1:6" ht="84" customHeight="1" hidden="1" thickBot="1">
      <c r="A54" s="296"/>
      <c r="B54" s="166" t="s">
        <v>299</v>
      </c>
      <c r="C54" s="165" t="s">
        <v>298</v>
      </c>
      <c r="D54" s="190">
        <v>0</v>
      </c>
      <c r="E54" s="240"/>
      <c r="F54" s="240"/>
    </row>
    <row r="55" spans="1:6" ht="93.75" customHeight="1" hidden="1" thickBot="1">
      <c r="A55" s="170" t="s">
        <v>383</v>
      </c>
      <c r="B55" s="166" t="s">
        <v>297</v>
      </c>
      <c r="C55" s="165" t="s">
        <v>296</v>
      </c>
      <c r="D55" s="251">
        <v>0</v>
      </c>
      <c r="E55" s="240"/>
      <c r="F55" s="240"/>
    </row>
    <row r="56" spans="1:6" ht="85.5" customHeight="1" hidden="1" thickBot="1">
      <c r="A56" s="296"/>
      <c r="B56" s="166" t="s">
        <v>295</v>
      </c>
      <c r="C56" s="165" t="s">
        <v>294</v>
      </c>
      <c r="D56" s="190">
        <v>0</v>
      </c>
      <c r="E56" s="240"/>
      <c r="F56" s="240"/>
    </row>
    <row r="57" spans="1:6" ht="13.5" thickBot="1">
      <c r="A57" s="194">
        <v>3</v>
      </c>
      <c r="B57" s="193" t="s">
        <v>292</v>
      </c>
      <c r="C57" s="192" t="s">
        <v>291</v>
      </c>
      <c r="D57" s="252">
        <f>D58+D60</f>
        <v>5172.17</v>
      </c>
      <c r="E57" s="240"/>
      <c r="F57" s="240"/>
    </row>
    <row r="58" spans="1:6" ht="12.75">
      <c r="A58" s="358" t="s">
        <v>45</v>
      </c>
      <c r="B58" s="335" t="s">
        <v>290</v>
      </c>
      <c r="C58" s="337" t="s">
        <v>289</v>
      </c>
      <c r="D58" s="339">
        <v>513.57</v>
      </c>
      <c r="E58" s="240"/>
      <c r="F58" s="240"/>
    </row>
    <row r="59" spans="1:6" ht="39.75" customHeight="1" thickBot="1">
      <c r="A59" s="334"/>
      <c r="B59" s="336"/>
      <c r="C59" s="338"/>
      <c r="D59" s="340"/>
      <c r="E59" s="240"/>
      <c r="F59" s="240"/>
    </row>
    <row r="60" spans="1:6" ht="26.25" thickBot="1">
      <c r="A60" s="295" t="s">
        <v>380</v>
      </c>
      <c r="B60" s="183" t="s">
        <v>288</v>
      </c>
      <c r="C60" s="182" t="s">
        <v>287</v>
      </c>
      <c r="D60" s="247">
        <f>D61</f>
        <v>4658.6</v>
      </c>
      <c r="E60" s="240"/>
      <c r="F60" s="240"/>
    </row>
    <row r="61" spans="1:6" ht="12.75">
      <c r="A61" s="359" t="s">
        <v>470</v>
      </c>
      <c r="B61" s="361" t="s">
        <v>286</v>
      </c>
      <c r="C61" s="363" t="s">
        <v>285</v>
      </c>
      <c r="D61" s="365">
        <f>SUM(D63:D66)</f>
        <v>4658.6</v>
      </c>
      <c r="E61" s="240"/>
      <c r="F61" s="240"/>
    </row>
    <row r="62" spans="1:6" ht="39" customHeight="1" thickBot="1">
      <c r="A62" s="360"/>
      <c r="B62" s="362"/>
      <c r="C62" s="364"/>
      <c r="D62" s="366"/>
      <c r="E62" s="240"/>
      <c r="F62" s="240"/>
    </row>
    <row r="63" spans="1:6" ht="69" customHeight="1" thickBot="1">
      <c r="A63" s="296"/>
      <c r="B63" s="166" t="s">
        <v>284</v>
      </c>
      <c r="C63" s="191" t="s">
        <v>453</v>
      </c>
      <c r="D63" s="190">
        <v>3566.5</v>
      </c>
      <c r="E63" s="240"/>
      <c r="F63" s="240"/>
    </row>
    <row r="64" spans="1:6" ht="64.5" thickBot="1">
      <c r="A64" s="296"/>
      <c r="B64" s="166" t="s">
        <v>283</v>
      </c>
      <c r="C64" s="191" t="s">
        <v>460</v>
      </c>
      <c r="D64" s="190">
        <v>237.4</v>
      </c>
      <c r="E64" s="240"/>
      <c r="F64" s="240"/>
    </row>
    <row r="65" spans="1:6" ht="64.5" thickBot="1">
      <c r="A65" s="296"/>
      <c r="B65" s="166" t="s">
        <v>479</v>
      </c>
      <c r="C65" s="191" t="s">
        <v>460</v>
      </c>
      <c r="D65" s="190">
        <v>830.7</v>
      </c>
      <c r="E65" s="240"/>
      <c r="F65" s="240"/>
    </row>
    <row r="66" spans="1:6" ht="51">
      <c r="A66" s="216"/>
      <c r="B66" s="189" t="s">
        <v>282</v>
      </c>
      <c r="C66" s="188" t="s">
        <v>281</v>
      </c>
      <c r="D66" s="248">
        <v>24</v>
      </c>
      <c r="E66" s="240"/>
      <c r="F66" s="240"/>
    </row>
    <row r="67" spans="1:6" ht="13.5" hidden="1" thickBot="1">
      <c r="A67" s="187" t="s">
        <v>293</v>
      </c>
      <c r="B67" s="186" t="s">
        <v>280</v>
      </c>
      <c r="C67" s="185" t="s">
        <v>279</v>
      </c>
      <c r="D67" s="253">
        <v>0</v>
      </c>
      <c r="E67" s="240"/>
      <c r="F67" s="240"/>
    </row>
    <row r="68" spans="1:6" ht="16.5" customHeight="1" hidden="1" thickBot="1">
      <c r="A68" s="184" t="s">
        <v>57</v>
      </c>
      <c r="B68" s="183" t="s">
        <v>278</v>
      </c>
      <c r="C68" s="182" t="s">
        <v>277</v>
      </c>
      <c r="D68" s="244">
        <v>0</v>
      </c>
      <c r="E68" s="240"/>
      <c r="F68" s="240"/>
    </row>
    <row r="69" spans="1:6" ht="39" hidden="1" thickBot="1">
      <c r="A69" s="296"/>
      <c r="B69" s="166" t="s">
        <v>276</v>
      </c>
      <c r="C69" s="165" t="s">
        <v>275</v>
      </c>
      <c r="D69" s="190">
        <v>0</v>
      </c>
      <c r="E69" s="240"/>
      <c r="F69" s="240"/>
    </row>
    <row r="70" spans="1:6" ht="17.25" customHeight="1" hidden="1" thickBot="1">
      <c r="A70" s="184" t="s">
        <v>145</v>
      </c>
      <c r="B70" s="183" t="s">
        <v>274</v>
      </c>
      <c r="C70" s="182" t="s">
        <v>273</v>
      </c>
      <c r="D70" s="244">
        <v>0</v>
      </c>
      <c r="E70" s="240"/>
      <c r="F70" s="240"/>
    </row>
    <row r="71" spans="1:6" ht="26.25" hidden="1" thickBot="1">
      <c r="A71" s="296"/>
      <c r="B71" s="166" t="s">
        <v>272</v>
      </c>
      <c r="C71" s="165" t="s">
        <v>270</v>
      </c>
      <c r="D71" s="190">
        <v>0</v>
      </c>
      <c r="E71" s="240"/>
      <c r="F71" s="240"/>
    </row>
    <row r="72" spans="1:6" ht="26.25" hidden="1" thickBot="1">
      <c r="A72" s="296"/>
      <c r="B72" s="166" t="s">
        <v>271</v>
      </c>
      <c r="C72" s="165" t="s">
        <v>270</v>
      </c>
      <c r="D72" s="190">
        <v>0</v>
      </c>
      <c r="E72" s="240"/>
      <c r="F72" s="240"/>
    </row>
    <row r="73" spans="1:6" ht="13.5" thickBot="1">
      <c r="A73" s="181" t="s">
        <v>269</v>
      </c>
      <c r="B73" s="180" t="s">
        <v>268</v>
      </c>
      <c r="C73" s="179" t="s">
        <v>267</v>
      </c>
      <c r="D73" s="254">
        <f>D74+D80+D82+D84</f>
        <v>30246.600000000002</v>
      </c>
      <c r="E73" s="240"/>
      <c r="F73" s="240"/>
    </row>
    <row r="74" spans="1:6" ht="39" thickBot="1">
      <c r="A74" s="169">
        <v>1</v>
      </c>
      <c r="B74" s="168" t="s">
        <v>266</v>
      </c>
      <c r="C74" s="167" t="s">
        <v>265</v>
      </c>
      <c r="D74" s="255">
        <f>SUM(D75:D79)</f>
        <v>30246.600000000002</v>
      </c>
      <c r="E74" s="240"/>
      <c r="F74" s="240"/>
    </row>
    <row r="75" spans="1:6" ht="30.75" customHeight="1" thickBot="1">
      <c r="A75" s="178"/>
      <c r="B75" s="177" t="s">
        <v>454</v>
      </c>
      <c r="C75" s="176" t="s">
        <v>264</v>
      </c>
      <c r="D75" s="175">
        <v>15000</v>
      </c>
      <c r="E75" s="240"/>
      <c r="F75" s="240"/>
    </row>
    <row r="76" spans="1:6" ht="54" customHeight="1" thickBot="1">
      <c r="A76" s="174"/>
      <c r="B76" s="219" t="s">
        <v>455</v>
      </c>
      <c r="C76" s="220" t="s">
        <v>263</v>
      </c>
      <c r="D76" s="256">
        <v>4127.7</v>
      </c>
      <c r="E76" s="240"/>
      <c r="F76" s="240"/>
    </row>
    <row r="77" spans="1:6" ht="81" customHeight="1" thickBot="1">
      <c r="A77" s="221"/>
      <c r="B77" s="222" t="s">
        <v>456</v>
      </c>
      <c r="C77" s="223" t="s">
        <v>262</v>
      </c>
      <c r="D77" s="257">
        <v>6.5</v>
      </c>
      <c r="E77" s="240"/>
      <c r="F77" s="240"/>
    </row>
    <row r="78" spans="1:6" ht="39" thickBot="1">
      <c r="A78" s="296"/>
      <c r="B78" s="166" t="s">
        <v>457</v>
      </c>
      <c r="C78" s="165" t="s">
        <v>458</v>
      </c>
      <c r="D78" s="190">
        <v>8098.6</v>
      </c>
      <c r="E78" s="240"/>
      <c r="F78" s="240"/>
    </row>
    <row r="79" spans="1:6" ht="41.25" customHeight="1" thickBot="1">
      <c r="A79" s="296"/>
      <c r="B79" s="166" t="s">
        <v>471</v>
      </c>
      <c r="C79" s="165" t="s">
        <v>459</v>
      </c>
      <c r="D79" s="190">
        <v>3013.8</v>
      </c>
      <c r="E79" s="240"/>
      <c r="F79" s="240"/>
    </row>
    <row r="80" spans="1:6" ht="95.25" customHeight="1" hidden="1" thickBot="1">
      <c r="A80" s="169">
        <v>2</v>
      </c>
      <c r="B80" s="168" t="s">
        <v>261</v>
      </c>
      <c r="C80" s="167" t="s">
        <v>260</v>
      </c>
      <c r="D80" s="255">
        <v>0</v>
      </c>
      <c r="E80" s="240"/>
      <c r="F80" s="240"/>
    </row>
    <row r="81" spans="1:6" ht="109.5" customHeight="1" hidden="1" thickBot="1">
      <c r="A81" s="171"/>
      <c r="B81" s="166" t="s">
        <v>259</v>
      </c>
      <c r="C81" s="165" t="s">
        <v>258</v>
      </c>
      <c r="D81" s="190">
        <v>0</v>
      </c>
      <c r="E81" s="240"/>
      <c r="F81" s="240"/>
    </row>
    <row r="82" spans="1:6" ht="85.5" customHeight="1" hidden="1" thickBot="1">
      <c r="A82" s="169">
        <v>3</v>
      </c>
      <c r="B82" s="168" t="s">
        <v>257</v>
      </c>
      <c r="C82" s="167" t="s">
        <v>256</v>
      </c>
      <c r="D82" s="255">
        <v>0</v>
      </c>
      <c r="E82" s="240"/>
      <c r="F82" s="240"/>
    </row>
    <row r="83" spans="1:6" ht="39" hidden="1" thickBot="1">
      <c r="A83" s="170"/>
      <c r="B83" s="166" t="s">
        <v>255</v>
      </c>
      <c r="C83" s="165" t="s">
        <v>254</v>
      </c>
      <c r="D83" s="251">
        <v>0</v>
      </c>
      <c r="E83" s="240"/>
      <c r="F83" s="240"/>
    </row>
    <row r="84" spans="1:6" ht="42.75" customHeight="1" hidden="1" thickBot="1">
      <c r="A84" s="169">
        <v>4</v>
      </c>
      <c r="B84" s="168" t="s">
        <v>253</v>
      </c>
      <c r="C84" s="167" t="s">
        <v>252</v>
      </c>
      <c r="D84" s="255">
        <v>0</v>
      </c>
      <c r="E84" s="240"/>
      <c r="F84" s="240"/>
    </row>
    <row r="85" spans="1:6" ht="54" customHeight="1" hidden="1" thickBot="1">
      <c r="A85" s="216"/>
      <c r="B85" s="166" t="s">
        <v>251</v>
      </c>
      <c r="C85" s="165" t="s">
        <v>250</v>
      </c>
      <c r="D85" s="251">
        <v>0</v>
      </c>
      <c r="E85" s="240"/>
      <c r="F85" s="240"/>
    </row>
    <row r="86" spans="1:6" ht="16.5" thickBot="1">
      <c r="A86" s="164"/>
      <c r="B86" s="163"/>
      <c r="C86" s="163" t="s">
        <v>249</v>
      </c>
      <c r="D86" s="241">
        <f>D13+D73</f>
        <v>117007.67</v>
      </c>
      <c r="E86" s="240"/>
      <c r="F86" s="240"/>
    </row>
  </sheetData>
  <sheetProtection/>
  <mergeCells count="24">
    <mergeCell ref="A58:A59"/>
    <mergeCell ref="B58:B59"/>
    <mergeCell ref="C58:C59"/>
    <mergeCell ref="D58:D59"/>
    <mergeCell ref="A61:A62"/>
    <mergeCell ref="B61:B62"/>
    <mergeCell ref="C61:C62"/>
    <mergeCell ref="D61:D62"/>
    <mergeCell ref="A45:A46"/>
    <mergeCell ref="B45:B46"/>
    <mergeCell ref="C45:C46"/>
    <mergeCell ref="D45:D46"/>
    <mergeCell ref="A51:A53"/>
    <mergeCell ref="B51:B53"/>
    <mergeCell ref="C51:C53"/>
    <mergeCell ref="D51:D53"/>
    <mergeCell ref="C3:D3"/>
    <mergeCell ref="A11:A12"/>
    <mergeCell ref="B11:B12"/>
    <mergeCell ref="C11:C12"/>
    <mergeCell ref="A27:A28"/>
    <mergeCell ref="B27:B28"/>
    <mergeCell ref="C27:C28"/>
    <mergeCell ref="D27:D28"/>
  </mergeCells>
  <hyperlinks>
    <hyperlink ref="C63" r:id="rId1" display="consultantplus://offline/ref=BA8367C61548C2AFBF9E6FD402A88DD132E1B56AAFE142E0CE9D95665F554F312D528821FE7E34F0DBiFM"/>
    <hyperlink ref="C64" r:id="rId2" display="consultantplus://offline/ref=BA8367C61548C2AFBF9E6FD402A88DD132E1B56AAFE142E0CE9D95665F554F312D528821FE7E34F0DBiFM"/>
    <hyperlink ref="C65" r:id="rId3" display="consultantplus://offline/ref=37CB61848D3A6800D660F2D2E804EC401BB9181ED910B74777BA149D24DE935506BFA7761A0CC035lAh4M"/>
    <hyperlink ref="C66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2"/>
  <sheetViews>
    <sheetView view="pageBreakPreview" zoomScale="60" zoomScalePageLayoutView="0" workbookViewId="0" topLeftCell="A1">
      <selection activeCell="B2" sqref="B2:H2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5.253906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1" max="11" width="12.625" style="0" customWidth="1"/>
  </cols>
  <sheetData>
    <row r="1" spans="1:8" ht="15">
      <c r="A1" s="126"/>
      <c r="B1" s="126"/>
      <c r="C1" s="126"/>
      <c r="D1" s="11"/>
      <c r="H1" s="124" t="s">
        <v>245</v>
      </c>
    </row>
    <row r="2" spans="1:8" ht="18" customHeight="1">
      <c r="A2" s="126"/>
      <c r="B2" s="367" t="s">
        <v>485</v>
      </c>
      <c r="C2" s="367"/>
      <c r="D2" s="367"/>
      <c r="E2" s="367"/>
      <c r="F2" s="367"/>
      <c r="G2" s="367"/>
      <c r="H2" s="367"/>
    </row>
    <row r="3" spans="1:8" ht="40.5" customHeight="1">
      <c r="A3" s="329" t="s">
        <v>480</v>
      </c>
      <c r="B3" s="329"/>
      <c r="C3" s="329"/>
      <c r="D3" s="329"/>
      <c r="E3" s="329"/>
      <c r="F3" s="329"/>
      <c r="G3" s="329"/>
      <c r="H3" s="329"/>
    </row>
    <row r="4" spans="1:8" ht="8.25" customHeight="1">
      <c r="A4" s="131"/>
      <c r="B4" s="286"/>
      <c r="C4" s="287"/>
      <c r="D4" s="288"/>
      <c r="E4" s="289"/>
      <c r="F4" s="289"/>
      <c r="G4" s="289"/>
      <c r="H4" s="124"/>
    </row>
    <row r="5" spans="1:8" ht="5.25" customHeight="1">
      <c r="A5" s="131"/>
      <c r="B5" s="136"/>
      <c r="C5" s="126"/>
      <c r="D5" s="11"/>
      <c r="H5" s="125"/>
    </row>
    <row r="6" spans="1:8" ht="12.75">
      <c r="A6" s="131"/>
      <c r="B6" s="2"/>
      <c r="C6" s="129" t="s">
        <v>246</v>
      </c>
      <c r="D6" s="154"/>
      <c r="E6" s="127"/>
      <c r="F6" s="127"/>
      <c r="G6" s="127"/>
      <c r="H6" s="127"/>
    </row>
    <row r="7" spans="1:4" ht="12.75">
      <c r="A7" s="133"/>
      <c r="B7" s="126"/>
      <c r="C7" s="129" t="s">
        <v>223</v>
      </c>
      <c r="D7" s="126"/>
    </row>
    <row r="8" spans="1:4" ht="12.75">
      <c r="A8" s="135"/>
      <c r="B8" s="126"/>
      <c r="C8" s="129" t="s">
        <v>384</v>
      </c>
      <c r="D8" s="126"/>
    </row>
    <row r="9" spans="1:8" ht="42.75" thickBot="1">
      <c r="A9" s="15" t="s">
        <v>73</v>
      </c>
      <c r="B9" s="21" t="s">
        <v>74</v>
      </c>
      <c r="C9" s="21" t="s">
        <v>75</v>
      </c>
      <c r="D9" s="15" t="s">
        <v>208</v>
      </c>
      <c r="E9" s="60" t="s">
        <v>76</v>
      </c>
      <c r="F9" s="21" t="s">
        <v>209</v>
      </c>
      <c r="G9" s="21" t="s">
        <v>211</v>
      </c>
      <c r="H9" s="38" t="s">
        <v>210</v>
      </c>
    </row>
    <row r="10" spans="1:8" ht="34.5" thickBot="1">
      <c r="A10" s="155"/>
      <c r="B10" s="156" t="s">
        <v>247</v>
      </c>
      <c r="C10" s="157" t="s">
        <v>80</v>
      </c>
      <c r="D10" s="158"/>
      <c r="E10" s="158"/>
      <c r="F10" s="157"/>
      <c r="G10" s="157"/>
      <c r="H10" s="159">
        <f>H11</f>
        <v>3523.36</v>
      </c>
    </row>
    <row r="11" spans="1:8" ht="13.5" thickBot="1">
      <c r="A11" s="303" t="s">
        <v>0</v>
      </c>
      <c r="B11" s="238" t="s">
        <v>1</v>
      </c>
      <c r="C11" s="239">
        <v>928</v>
      </c>
      <c r="D11" s="237" t="s">
        <v>78</v>
      </c>
      <c r="E11" s="237"/>
      <c r="F11" s="239"/>
      <c r="G11" s="239"/>
      <c r="H11" s="304">
        <f>H12+H20</f>
        <v>3523.36</v>
      </c>
    </row>
    <row r="12" spans="1:8" ht="34.5" thickBot="1">
      <c r="A12" s="84" t="s">
        <v>2</v>
      </c>
      <c r="B12" s="85" t="s">
        <v>3</v>
      </c>
      <c r="C12" s="86">
        <v>928</v>
      </c>
      <c r="D12" s="87" t="s">
        <v>77</v>
      </c>
      <c r="E12" s="87"/>
      <c r="F12" s="86"/>
      <c r="G12" s="86"/>
      <c r="H12" s="88">
        <f>H13</f>
        <v>1226.46</v>
      </c>
    </row>
    <row r="13" spans="1:8" ht="13.5" thickBot="1">
      <c r="A13" s="40" t="s">
        <v>4</v>
      </c>
      <c r="B13" s="90" t="s">
        <v>5</v>
      </c>
      <c r="C13" s="42">
        <v>928</v>
      </c>
      <c r="D13" s="43" t="s">
        <v>77</v>
      </c>
      <c r="E13" s="43" t="s">
        <v>159</v>
      </c>
      <c r="F13" s="42"/>
      <c r="G13" s="42"/>
      <c r="H13" s="66">
        <f>H14</f>
        <v>1226.46</v>
      </c>
    </row>
    <row r="14" spans="1:8" ht="57" thickBot="1">
      <c r="A14" s="16" t="s">
        <v>103</v>
      </c>
      <c r="B14" s="19" t="s">
        <v>102</v>
      </c>
      <c r="C14" s="22">
        <v>928</v>
      </c>
      <c r="D14" s="16" t="s">
        <v>77</v>
      </c>
      <c r="E14" s="58" t="s">
        <v>159</v>
      </c>
      <c r="F14" s="22">
        <v>100</v>
      </c>
      <c r="G14" s="22" t="s">
        <v>80</v>
      </c>
      <c r="H14" s="25">
        <f>'ассигнов 3'!H16</f>
        <v>1226.46</v>
      </c>
    </row>
    <row r="15" spans="1:8" ht="23.25" hidden="1" thickBot="1">
      <c r="A15" s="16"/>
      <c r="B15" s="20" t="s">
        <v>6</v>
      </c>
      <c r="C15" s="22">
        <v>928</v>
      </c>
      <c r="D15" s="16" t="s">
        <v>77</v>
      </c>
      <c r="E15" s="1" t="s">
        <v>159</v>
      </c>
      <c r="F15" s="22">
        <v>120</v>
      </c>
      <c r="G15" s="22"/>
      <c r="H15" s="25">
        <f>H16+H18</f>
        <v>1203.1</v>
      </c>
    </row>
    <row r="16" spans="1:8" ht="23.25" hidden="1" thickBot="1">
      <c r="A16" s="16"/>
      <c r="B16" s="20" t="s">
        <v>199</v>
      </c>
      <c r="C16" s="22">
        <v>928</v>
      </c>
      <c r="D16" s="16" t="s">
        <v>77</v>
      </c>
      <c r="E16" s="1" t="s">
        <v>159</v>
      </c>
      <c r="F16" s="22">
        <v>121</v>
      </c>
      <c r="G16" s="22"/>
      <c r="H16" s="25">
        <f>H17</f>
        <v>942.5</v>
      </c>
    </row>
    <row r="17" spans="1:8" ht="13.5" hidden="1" thickBot="1">
      <c r="A17" s="16"/>
      <c r="B17" s="20" t="s">
        <v>195</v>
      </c>
      <c r="C17" s="22">
        <v>928</v>
      </c>
      <c r="D17" s="16" t="s">
        <v>77</v>
      </c>
      <c r="E17" s="1" t="s">
        <v>159</v>
      </c>
      <c r="F17" s="22">
        <v>121</v>
      </c>
      <c r="G17" s="22">
        <v>211</v>
      </c>
      <c r="H17" s="25">
        <v>942.5</v>
      </c>
    </row>
    <row r="18" spans="1:8" ht="45.75" hidden="1" thickBot="1">
      <c r="A18" s="16"/>
      <c r="B18" s="20" t="s">
        <v>198</v>
      </c>
      <c r="C18" s="22">
        <v>928</v>
      </c>
      <c r="D18" s="16" t="s">
        <v>77</v>
      </c>
      <c r="E18" s="1" t="s">
        <v>159</v>
      </c>
      <c r="F18" s="22">
        <v>129</v>
      </c>
      <c r="G18" s="22"/>
      <c r="H18" s="25">
        <f>H19</f>
        <v>260.6</v>
      </c>
    </row>
    <row r="19" spans="1:8" ht="13.5" hidden="1" thickBot="1">
      <c r="A19" s="16"/>
      <c r="B19" s="20" t="s">
        <v>196</v>
      </c>
      <c r="C19" s="22">
        <v>928</v>
      </c>
      <c r="D19" s="16" t="s">
        <v>77</v>
      </c>
      <c r="E19" s="106" t="s">
        <v>159</v>
      </c>
      <c r="F19" s="22">
        <v>129</v>
      </c>
      <c r="G19" s="22">
        <v>213</v>
      </c>
      <c r="H19" s="25">
        <v>260.6</v>
      </c>
    </row>
    <row r="20" spans="1:8" ht="45.75" thickBot="1">
      <c r="A20" s="84" t="s">
        <v>7</v>
      </c>
      <c r="B20" s="89" t="s">
        <v>8</v>
      </c>
      <c r="C20" s="86">
        <v>928</v>
      </c>
      <c r="D20" s="87" t="s">
        <v>79</v>
      </c>
      <c r="E20" s="87"/>
      <c r="F20" s="86"/>
      <c r="G20" s="86"/>
      <c r="H20" s="88">
        <f>H21+H26+H43</f>
        <v>2296.9</v>
      </c>
    </row>
    <row r="21" spans="1:8" ht="23.25" thickBot="1">
      <c r="A21" s="40" t="s">
        <v>100</v>
      </c>
      <c r="B21" s="41" t="s">
        <v>10</v>
      </c>
      <c r="C21" s="42">
        <v>928</v>
      </c>
      <c r="D21" s="43" t="s">
        <v>79</v>
      </c>
      <c r="E21" s="43" t="s">
        <v>160</v>
      </c>
      <c r="F21" s="42"/>
      <c r="G21" s="42"/>
      <c r="H21" s="66">
        <f>H22</f>
        <v>265.2</v>
      </c>
    </row>
    <row r="22" spans="1:9" ht="57" thickBot="1">
      <c r="A22" s="16" t="s">
        <v>104</v>
      </c>
      <c r="B22" s="4" t="s">
        <v>102</v>
      </c>
      <c r="C22" s="22">
        <v>928</v>
      </c>
      <c r="D22" s="16" t="s">
        <v>79</v>
      </c>
      <c r="E22" s="58" t="s">
        <v>160</v>
      </c>
      <c r="F22" s="22">
        <v>100</v>
      </c>
      <c r="G22" s="22"/>
      <c r="H22" s="25">
        <f>'ассигнов 3'!H24</f>
        <v>265.2</v>
      </c>
      <c r="I22">
        <v>2</v>
      </c>
    </row>
    <row r="23" spans="1:8" ht="23.25" hidden="1" thickBot="1">
      <c r="A23" s="16"/>
      <c r="B23" s="20" t="s">
        <v>6</v>
      </c>
      <c r="C23" s="22">
        <v>928</v>
      </c>
      <c r="D23" s="16" t="s">
        <v>79</v>
      </c>
      <c r="E23" s="9" t="s">
        <v>160</v>
      </c>
      <c r="F23" s="22">
        <v>120</v>
      </c>
      <c r="G23" s="22"/>
      <c r="H23" s="25">
        <f>H24</f>
        <v>285.8</v>
      </c>
    </row>
    <row r="24" spans="1:8" ht="45.75" hidden="1" thickBot="1">
      <c r="A24" s="16"/>
      <c r="B24" s="20" t="s">
        <v>227</v>
      </c>
      <c r="C24" s="22">
        <v>928</v>
      </c>
      <c r="D24" s="16" t="s">
        <v>79</v>
      </c>
      <c r="E24" s="1" t="s">
        <v>160</v>
      </c>
      <c r="F24" s="22">
        <v>123</v>
      </c>
      <c r="G24" s="22"/>
      <c r="H24" s="25">
        <f>H25</f>
        <v>285.8</v>
      </c>
    </row>
    <row r="25" spans="1:8" ht="13.5" hidden="1" thickBot="1">
      <c r="A25" s="16"/>
      <c r="B25" s="20" t="s">
        <v>197</v>
      </c>
      <c r="C25" s="22">
        <v>928</v>
      </c>
      <c r="D25" s="16" t="s">
        <v>79</v>
      </c>
      <c r="E25" s="106" t="s">
        <v>160</v>
      </c>
      <c r="F25" s="22">
        <v>123</v>
      </c>
      <c r="G25" s="22">
        <v>226</v>
      </c>
      <c r="H25" s="25">
        <v>285.8</v>
      </c>
    </row>
    <row r="26" spans="1:8" ht="23.25" thickBot="1">
      <c r="A26" s="40" t="s">
        <v>9</v>
      </c>
      <c r="B26" s="41" t="s">
        <v>12</v>
      </c>
      <c r="C26" s="42">
        <v>928</v>
      </c>
      <c r="D26" s="43" t="s">
        <v>79</v>
      </c>
      <c r="E26" s="43" t="s">
        <v>162</v>
      </c>
      <c r="F26" s="42"/>
      <c r="G26" s="42"/>
      <c r="H26" s="66">
        <f>H27+H33</f>
        <v>1957.2</v>
      </c>
    </row>
    <row r="27" spans="1:8" ht="56.25">
      <c r="A27" s="16" t="s">
        <v>11</v>
      </c>
      <c r="B27" s="4" t="s">
        <v>102</v>
      </c>
      <c r="C27" s="22">
        <v>928</v>
      </c>
      <c r="D27" s="16" t="s">
        <v>79</v>
      </c>
      <c r="E27" s="58" t="s">
        <v>162</v>
      </c>
      <c r="F27" s="22">
        <v>100</v>
      </c>
      <c r="G27" s="22"/>
      <c r="H27" s="25">
        <f>'ассигнов 3'!H29</f>
        <v>1570.4</v>
      </c>
    </row>
    <row r="28" spans="1:8" ht="22.5" hidden="1">
      <c r="A28" s="16"/>
      <c r="B28" s="20" t="s">
        <v>6</v>
      </c>
      <c r="C28" s="22">
        <v>928</v>
      </c>
      <c r="D28" s="16" t="s">
        <v>79</v>
      </c>
      <c r="E28" s="1" t="s">
        <v>162</v>
      </c>
      <c r="F28" s="22">
        <v>120</v>
      </c>
      <c r="G28" s="22"/>
      <c r="H28" s="25">
        <f>H29+H31</f>
        <v>1518.2</v>
      </c>
    </row>
    <row r="29" spans="1:8" ht="22.5" hidden="1">
      <c r="A29" s="16"/>
      <c r="B29" s="20" t="s">
        <v>199</v>
      </c>
      <c r="C29" s="22">
        <v>928</v>
      </c>
      <c r="D29" s="16" t="s">
        <v>79</v>
      </c>
      <c r="E29" s="1" t="s">
        <v>162</v>
      </c>
      <c r="F29" s="22">
        <v>121</v>
      </c>
      <c r="G29" s="22"/>
      <c r="H29" s="25">
        <f>H30+72.7</f>
        <v>1166</v>
      </c>
    </row>
    <row r="30" spans="1:8" ht="12.75" hidden="1">
      <c r="A30" s="16"/>
      <c r="B30" s="20" t="s">
        <v>195</v>
      </c>
      <c r="C30" s="22">
        <v>928</v>
      </c>
      <c r="D30" s="16" t="s">
        <v>79</v>
      </c>
      <c r="E30" s="1" t="s">
        <v>162</v>
      </c>
      <c r="F30" s="22">
        <v>129</v>
      </c>
      <c r="G30" s="22">
        <v>211</v>
      </c>
      <c r="H30" s="25">
        <v>1093.3</v>
      </c>
    </row>
    <row r="31" spans="1:8" ht="45" hidden="1">
      <c r="A31" s="16"/>
      <c r="B31" s="20" t="s">
        <v>198</v>
      </c>
      <c r="C31" s="22">
        <v>928</v>
      </c>
      <c r="D31" s="16" t="s">
        <v>79</v>
      </c>
      <c r="E31" s="1" t="s">
        <v>162</v>
      </c>
      <c r="F31" s="22">
        <v>129</v>
      </c>
      <c r="G31" s="22"/>
      <c r="H31" s="25">
        <f>H32</f>
        <v>352.2</v>
      </c>
    </row>
    <row r="32" spans="1:8" ht="12.75" hidden="1">
      <c r="A32" s="16"/>
      <c r="B32" s="20" t="s">
        <v>196</v>
      </c>
      <c r="C32" s="22">
        <v>928</v>
      </c>
      <c r="D32" s="16" t="s">
        <v>79</v>
      </c>
      <c r="E32" s="1" t="s">
        <v>162</v>
      </c>
      <c r="F32" s="22">
        <v>129</v>
      </c>
      <c r="G32" s="22">
        <v>213</v>
      </c>
      <c r="H32" s="25">
        <f>330.2+22</f>
        <v>352.2</v>
      </c>
    </row>
    <row r="33" spans="1:9" ht="23.25" thickBot="1">
      <c r="A33" s="17" t="s">
        <v>193</v>
      </c>
      <c r="B33" s="33" t="s">
        <v>24</v>
      </c>
      <c r="C33" s="23">
        <v>928</v>
      </c>
      <c r="D33" s="17" t="s">
        <v>79</v>
      </c>
      <c r="E33" s="9" t="s">
        <v>162</v>
      </c>
      <c r="F33" s="23">
        <v>200</v>
      </c>
      <c r="G33" s="23"/>
      <c r="H33" s="26">
        <f>'ассигнов 3'!H33</f>
        <v>386.8</v>
      </c>
      <c r="I33">
        <v>2</v>
      </c>
    </row>
    <row r="34" spans="1:8" ht="22.5" hidden="1">
      <c r="A34" s="17"/>
      <c r="B34" s="5" t="s">
        <v>105</v>
      </c>
      <c r="C34" s="23">
        <v>928</v>
      </c>
      <c r="D34" s="17" t="s">
        <v>79</v>
      </c>
      <c r="E34" s="1" t="s">
        <v>162</v>
      </c>
      <c r="F34" s="23">
        <v>240</v>
      </c>
      <c r="G34" s="23"/>
      <c r="H34" s="26">
        <f>H35+H37</f>
        <v>528.4</v>
      </c>
    </row>
    <row r="35" spans="1:8" ht="22.5" hidden="1">
      <c r="A35" s="17"/>
      <c r="B35" s="7" t="s">
        <v>191</v>
      </c>
      <c r="C35" s="23">
        <v>928</v>
      </c>
      <c r="D35" s="17" t="s">
        <v>79</v>
      </c>
      <c r="E35" s="1" t="s">
        <v>162</v>
      </c>
      <c r="F35" s="23">
        <v>242</v>
      </c>
      <c r="G35" s="23"/>
      <c r="H35" s="26">
        <f>H36</f>
        <v>34</v>
      </c>
    </row>
    <row r="36" spans="1:8" ht="12.75" hidden="1">
      <c r="A36" s="17"/>
      <c r="B36" s="7" t="s">
        <v>200</v>
      </c>
      <c r="C36" s="23">
        <v>928</v>
      </c>
      <c r="D36" s="17" t="s">
        <v>79</v>
      </c>
      <c r="E36" s="1" t="s">
        <v>162</v>
      </c>
      <c r="F36" s="23">
        <v>242</v>
      </c>
      <c r="G36" s="23">
        <v>221</v>
      </c>
      <c r="H36" s="26">
        <f>200-166</f>
        <v>34</v>
      </c>
    </row>
    <row r="37" spans="1:8" ht="22.5" hidden="1">
      <c r="A37" s="17"/>
      <c r="B37" s="111" t="s">
        <v>188</v>
      </c>
      <c r="C37" s="23">
        <v>928</v>
      </c>
      <c r="D37" s="17" t="s">
        <v>79</v>
      </c>
      <c r="E37" s="62" t="s">
        <v>162</v>
      </c>
      <c r="F37" s="23">
        <v>244</v>
      </c>
      <c r="G37" s="23"/>
      <c r="H37" s="26">
        <f>H38+H39+H40+H41+H42</f>
        <v>494.4</v>
      </c>
    </row>
    <row r="38" spans="1:8" ht="12.75" hidden="1">
      <c r="A38" s="18"/>
      <c r="B38" s="6" t="s">
        <v>201</v>
      </c>
      <c r="C38" s="23">
        <v>928</v>
      </c>
      <c r="D38" s="18" t="s">
        <v>79</v>
      </c>
      <c r="E38" s="1" t="s">
        <v>162</v>
      </c>
      <c r="F38" s="24">
        <v>244</v>
      </c>
      <c r="G38" s="24">
        <v>223</v>
      </c>
      <c r="H38" s="28">
        <f>114+21.2</f>
        <v>135.2</v>
      </c>
    </row>
    <row r="39" spans="1:8" ht="12.75" hidden="1">
      <c r="A39" s="17"/>
      <c r="B39" s="5" t="s">
        <v>202</v>
      </c>
      <c r="C39" s="23">
        <v>928</v>
      </c>
      <c r="D39" s="18" t="s">
        <v>79</v>
      </c>
      <c r="E39" s="1" t="s">
        <v>162</v>
      </c>
      <c r="F39" s="24">
        <v>244</v>
      </c>
      <c r="G39" s="23">
        <v>225</v>
      </c>
      <c r="H39" s="26">
        <f>30+99.2</f>
        <v>129.2</v>
      </c>
    </row>
    <row r="40" spans="1:8" ht="12.75" hidden="1">
      <c r="A40" s="17"/>
      <c r="B40" s="5" t="s">
        <v>197</v>
      </c>
      <c r="C40" s="23">
        <v>928</v>
      </c>
      <c r="D40" s="17" t="s">
        <v>79</v>
      </c>
      <c r="E40" s="1" t="s">
        <v>162</v>
      </c>
      <c r="F40" s="23">
        <v>244</v>
      </c>
      <c r="G40" s="110">
        <v>226</v>
      </c>
      <c r="H40" s="26">
        <f>56+54</f>
        <v>110</v>
      </c>
    </row>
    <row r="41" spans="1:8" ht="12.75" hidden="1">
      <c r="A41" s="17"/>
      <c r="B41" s="5" t="s">
        <v>207</v>
      </c>
      <c r="C41" s="23">
        <v>928</v>
      </c>
      <c r="D41" s="17" t="s">
        <v>79</v>
      </c>
      <c r="E41" s="1" t="s">
        <v>162</v>
      </c>
      <c r="F41" s="23">
        <v>244</v>
      </c>
      <c r="G41" s="110">
        <v>310</v>
      </c>
      <c r="H41" s="26">
        <v>20</v>
      </c>
    </row>
    <row r="42" spans="1:8" ht="12.75" hidden="1">
      <c r="A42" s="18"/>
      <c r="B42" s="6" t="s">
        <v>206</v>
      </c>
      <c r="C42" s="24">
        <v>928</v>
      </c>
      <c r="D42" s="18" t="s">
        <v>79</v>
      </c>
      <c r="E42" s="63" t="s">
        <v>162</v>
      </c>
      <c r="F42" s="24">
        <v>244</v>
      </c>
      <c r="G42" s="49">
        <v>340</v>
      </c>
      <c r="H42" s="28">
        <v>100</v>
      </c>
    </row>
    <row r="43" spans="1:8" ht="13.5" thickBot="1">
      <c r="A43" s="40" t="s">
        <v>101</v>
      </c>
      <c r="B43" s="41" t="s">
        <v>13</v>
      </c>
      <c r="C43" s="42">
        <v>928</v>
      </c>
      <c r="D43" s="43" t="s">
        <v>79</v>
      </c>
      <c r="E43" s="43" t="s">
        <v>161</v>
      </c>
      <c r="F43" s="42"/>
      <c r="G43" s="42"/>
      <c r="H43" s="66">
        <f>H44</f>
        <v>74.5</v>
      </c>
    </row>
    <row r="44" spans="1:9" ht="13.5" thickBot="1">
      <c r="A44" s="16" t="s">
        <v>203</v>
      </c>
      <c r="B44" s="4" t="s">
        <v>106</v>
      </c>
      <c r="C44" s="22">
        <v>928</v>
      </c>
      <c r="D44" s="16" t="s">
        <v>79</v>
      </c>
      <c r="E44" s="61" t="s">
        <v>161</v>
      </c>
      <c r="F44" s="22">
        <v>800</v>
      </c>
      <c r="G44" s="22"/>
      <c r="H44" s="25">
        <f>'ассигнов 3'!H43</f>
        <v>74.5</v>
      </c>
      <c r="I44">
        <v>2</v>
      </c>
    </row>
    <row r="45" spans="1:8" ht="13.5" hidden="1" thickBot="1">
      <c r="A45" s="16"/>
      <c r="B45" s="7" t="s">
        <v>14</v>
      </c>
      <c r="C45" s="22">
        <v>928</v>
      </c>
      <c r="D45" s="16" t="s">
        <v>79</v>
      </c>
      <c r="E45" s="1" t="s">
        <v>161</v>
      </c>
      <c r="F45" s="22">
        <v>850</v>
      </c>
      <c r="G45" s="22"/>
      <c r="H45" s="25">
        <f>H46</f>
        <v>74.3</v>
      </c>
    </row>
    <row r="46" spans="1:8" ht="13.5" hidden="1" thickBot="1">
      <c r="A46" s="16"/>
      <c r="B46" s="160" t="s">
        <v>204</v>
      </c>
      <c r="C46" s="22">
        <v>928</v>
      </c>
      <c r="D46" s="16" t="s">
        <v>79</v>
      </c>
      <c r="E46" s="1" t="s">
        <v>161</v>
      </c>
      <c r="F46" s="22">
        <v>853</v>
      </c>
      <c r="G46" s="22"/>
      <c r="H46" s="25">
        <f>H47</f>
        <v>74.3</v>
      </c>
    </row>
    <row r="47" spans="1:8" ht="13.5" hidden="1" thickBot="1">
      <c r="A47" s="16"/>
      <c r="B47" s="116" t="s">
        <v>192</v>
      </c>
      <c r="C47" s="22">
        <v>928</v>
      </c>
      <c r="D47" s="16" t="s">
        <v>79</v>
      </c>
      <c r="E47" s="1" t="s">
        <v>161</v>
      </c>
      <c r="F47" s="22">
        <v>853</v>
      </c>
      <c r="G47" s="22">
        <v>290</v>
      </c>
      <c r="H47" s="25">
        <v>74.3</v>
      </c>
    </row>
    <row r="48" spans="1:8" ht="34.5" thickBot="1">
      <c r="A48" s="155"/>
      <c r="B48" s="161" t="s">
        <v>248</v>
      </c>
      <c r="C48" s="157"/>
      <c r="D48" s="158"/>
      <c r="E48" s="158"/>
      <c r="F48" s="157"/>
      <c r="G48" s="157"/>
      <c r="H48" s="159">
        <f>H49</f>
        <v>29738.79</v>
      </c>
    </row>
    <row r="49" spans="1:8" ht="13.5" thickBot="1">
      <c r="A49" s="79" t="s">
        <v>213</v>
      </c>
      <c r="B49" s="80" t="s">
        <v>1</v>
      </c>
      <c r="C49" s="81">
        <v>966</v>
      </c>
      <c r="D49" s="82" t="s">
        <v>78</v>
      </c>
      <c r="E49" s="82"/>
      <c r="F49" s="81"/>
      <c r="G49" s="81"/>
      <c r="H49" s="83">
        <f>H50+H95+H100</f>
        <v>29738.79</v>
      </c>
    </row>
    <row r="50" spans="1:8" ht="45.75" thickBot="1">
      <c r="A50" s="73" t="s">
        <v>15</v>
      </c>
      <c r="B50" s="74" t="s">
        <v>16</v>
      </c>
      <c r="C50" s="75">
        <v>966</v>
      </c>
      <c r="D50" s="76" t="s">
        <v>82</v>
      </c>
      <c r="E50" s="76"/>
      <c r="F50" s="75"/>
      <c r="G50" s="75"/>
      <c r="H50" s="77">
        <f>H51+H58+H76+H81</f>
        <v>25714.39</v>
      </c>
    </row>
    <row r="51" spans="1:8" ht="13.5" thickBot="1">
      <c r="A51" s="40" t="s">
        <v>17</v>
      </c>
      <c r="B51" s="41" t="s">
        <v>18</v>
      </c>
      <c r="C51" s="42">
        <v>966</v>
      </c>
      <c r="D51" s="43" t="s">
        <v>82</v>
      </c>
      <c r="E51" s="43" t="s">
        <v>163</v>
      </c>
      <c r="F51" s="42"/>
      <c r="G51" s="42"/>
      <c r="H51" s="66">
        <f>H52</f>
        <v>1226.46</v>
      </c>
    </row>
    <row r="52" spans="1:8" ht="57" thickBot="1">
      <c r="A52" s="16" t="s">
        <v>19</v>
      </c>
      <c r="B52" s="4" t="s">
        <v>102</v>
      </c>
      <c r="C52" s="29">
        <v>966</v>
      </c>
      <c r="D52" s="9" t="s">
        <v>82</v>
      </c>
      <c r="E52" s="9" t="s">
        <v>163</v>
      </c>
      <c r="F52" s="29">
        <v>100</v>
      </c>
      <c r="G52" s="29"/>
      <c r="H52" s="25">
        <f>'ассигнов 3'!H52</f>
        <v>1226.46</v>
      </c>
    </row>
    <row r="53" spans="1:8" ht="23.25" hidden="1" thickBot="1">
      <c r="A53" s="17"/>
      <c r="B53" s="20" t="s">
        <v>6</v>
      </c>
      <c r="C53" s="27">
        <v>966</v>
      </c>
      <c r="D53" s="1" t="s">
        <v>82</v>
      </c>
      <c r="E53" s="9" t="s">
        <v>163</v>
      </c>
      <c r="F53" s="27">
        <v>120</v>
      </c>
      <c r="G53" s="27"/>
      <c r="H53" s="26">
        <f>H54+H56</f>
        <v>1203.1</v>
      </c>
    </row>
    <row r="54" spans="1:8" ht="23.25" hidden="1" thickBot="1">
      <c r="A54" s="16"/>
      <c r="B54" s="20" t="s">
        <v>199</v>
      </c>
      <c r="C54" s="27">
        <v>966</v>
      </c>
      <c r="D54" s="1" t="s">
        <v>82</v>
      </c>
      <c r="E54" s="1" t="s">
        <v>163</v>
      </c>
      <c r="F54" s="22">
        <v>121</v>
      </c>
      <c r="G54" s="22"/>
      <c r="H54" s="25">
        <f>H55</f>
        <v>942.5</v>
      </c>
    </row>
    <row r="55" spans="1:8" ht="13.5" hidden="1" thickBot="1">
      <c r="A55" s="16"/>
      <c r="B55" s="20" t="s">
        <v>195</v>
      </c>
      <c r="C55" s="27">
        <v>966</v>
      </c>
      <c r="D55" s="1" t="s">
        <v>82</v>
      </c>
      <c r="E55" s="1" t="s">
        <v>163</v>
      </c>
      <c r="F55" s="22">
        <v>121</v>
      </c>
      <c r="G55" s="22">
        <v>211</v>
      </c>
      <c r="H55" s="25">
        <v>942.5</v>
      </c>
    </row>
    <row r="56" spans="1:8" ht="45.75" hidden="1" thickBot="1">
      <c r="A56" s="16"/>
      <c r="B56" s="20" t="s">
        <v>198</v>
      </c>
      <c r="C56" s="27">
        <v>966</v>
      </c>
      <c r="D56" s="1" t="s">
        <v>82</v>
      </c>
      <c r="E56" s="1" t="s">
        <v>163</v>
      </c>
      <c r="F56" s="22">
        <v>129</v>
      </c>
      <c r="G56" s="22"/>
      <c r="H56" s="25">
        <f>H57</f>
        <v>260.6</v>
      </c>
    </row>
    <row r="57" spans="1:8" ht="13.5" hidden="1" thickBot="1">
      <c r="A57" s="16"/>
      <c r="B57" s="20" t="s">
        <v>196</v>
      </c>
      <c r="C57" s="27">
        <v>966</v>
      </c>
      <c r="D57" s="1" t="s">
        <v>82</v>
      </c>
      <c r="E57" s="62" t="s">
        <v>163</v>
      </c>
      <c r="F57" s="22">
        <v>129</v>
      </c>
      <c r="G57" s="22">
        <v>213</v>
      </c>
      <c r="H57" s="25">
        <v>260.6</v>
      </c>
    </row>
    <row r="58" spans="1:8" ht="34.5" thickBot="1">
      <c r="A58" s="40" t="s">
        <v>20</v>
      </c>
      <c r="B58" s="41" t="s">
        <v>21</v>
      </c>
      <c r="C58" s="42">
        <v>966</v>
      </c>
      <c r="D58" s="43" t="s">
        <v>82</v>
      </c>
      <c r="E58" s="43" t="s">
        <v>164</v>
      </c>
      <c r="F58" s="42"/>
      <c r="G58" s="42"/>
      <c r="H58" s="66">
        <f>H59+H67+H68</f>
        <v>20353.73</v>
      </c>
    </row>
    <row r="59" spans="1:9" ht="56.25">
      <c r="A59" s="17" t="s">
        <v>22</v>
      </c>
      <c r="B59" s="105" t="s">
        <v>102</v>
      </c>
      <c r="C59" s="45">
        <v>966</v>
      </c>
      <c r="D59" s="46" t="s">
        <v>82</v>
      </c>
      <c r="E59" s="61" t="s">
        <v>164</v>
      </c>
      <c r="F59" s="45">
        <v>100</v>
      </c>
      <c r="G59" s="45"/>
      <c r="H59" s="55">
        <f>'ассигнов 3'!H59</f>
        <v>17407.73</v>
      </c>
      <c r="I59" t="s">
        <v>236</v>
      </c>
    </row>
    <row r="60" spans="1:8" ht="22.5" hidden="1">
      <c r="A60" s="17"/>
      <c r="B60" s="20" t="s">
        <v>6</v>
      </c>
      <c r="C60" s="27">
        <v>966</v>
      </c>
      <c r="D60" s="1" t="s">
        <v>82</v>
      </c>
      <c r="E60" s="1" t="s">
        <v>164</v>
      </c>
      <c r="F60" s="27">
        <v>120</v>
      </c>
      <c r="G60" s="27"/>
      <c r="H60" s="26">
        <f>H61+H63+H65</f>
        <v>21114</v>
      </c>
    </row>
    <row r="61" spans="1:8" ht="22.5" hidden="1">
      <c r="A61" s="16"/>
      <c r="B61" s="20" t="s">
        <v>199</v>
      </c>
      <c r="C61" s="27">
        <v>966</v>
      </c>
      <c r="D61" s="1" t="s">
        <v>82</v>
      </c>
      <c r="E61" s="1" t="s">
        <v>164</v>
      </c>
      <c r="F61" s="22">
        <v>121</v>
      </c>
      <c r="G61" s="22"/>
      <c r="H61" s="25">
        <f>H62</f>
        <v>16221.4</v>
      </c>
    </row>
    <row r="62" spans="1:8" ht="12.75" hidden="1">
      <c r="A62" s="16"/>
      <c r="B62" s="20" t="s">
        <v>195</v>
      </c>
      <c r="C62" s="27">
        <v>966</v>
      </c>
      <c r="D62" s="1" t="s">
        <v>82</v>
      </c>
      <c r="E62" s="1" t="s">
        <v>164</v>
      </c>
      <c r="F62" s="22">
        <v>121</v>
      </c>
      <c r="G62" s="22">
        <v>211</v>
      </c>
      <c r="H62" s="25">
        <v>16221.4</v>
      </c>
    </row>
    <row r="63" spans="1:8" ht="33.75" hidden="1">
      <c r="A63" s="16"/>
      <c r="B63" s="20" t="s">
        <v>235</v>
      </c>
      <c r="C63" s="27"/>
      <c r="D63" s="1" t="s">
        <v>82</v>
      </c>
      <c r="E63" s="1" t="s">
        <v>164</v>
      </c>
      <c r="F63" s="22">
        <v>122</v>
      </c>
      <c r="G63" s="22"/>
      <c r="H63" s="25">
        <f>H64</f>
        <v>0.1</v>
      </c>
    </row>
    <row r="64" spans="1:8" ht="12.75" hidden="1">
      <c r="A64" s="16"/>
      <c r="B64" s="20" t="s">
        <v>234</v>
      </c>
      <c r="C64" s="27"/>
      <c r="D64" s="1" t="s">
        <v>82</v>
      </c>
      <c r="E64" s="1" t="s">
        <v>164</v>
      </c>
      <c r="F64" s="22">
        <v>122</v>
      </c>
      <c r="G64" s="22">
        <v>212</v>
      </c>
      <c r="H64" s="25">
        <v>0.1</v>
      </c>
    </row>
    <row r="65" spans="1:8" ht="45" hidden="1">
      <c r="A65" s="16"/>
      <c r="B65" s="20" t="s">
        <v>198</v>
      </c>
      <c r="C65" s="27">
        <v>966</v>
      </c>
      <c r="D65" s="1" t="s">
        <v>82</v>
      </c>
      <c r="E65" s="1" t="s">
        <v>164</v>
      </c>
      <c r="F65" s="22">
        <v>129</v>
      </c>
      <c r="G65" s="22"/>
      <c r="H65" s="25">
        <f>H66</f>
        <v>4892.5</v>
      </c>
    </row>
    <row r="66" spans="1:8" ht="12.75" hidden="1">
      <c r="A66" s="16"/>
      <c r="B66" s="20" t="s">
        <v>196</v>
      </c>
      <c r="C66" s="27">
        <v>966</v>
      </c>
      <c r="D66" s="1" t="s">
        <v>82</v>
      </c>
      <c r="E66" s="1" t="s">
        <v>164</v>
      </c>
      <c r="F66" s="22">
        <v>129</v>
      </c>
      <c r="G66" s="22">
        <v>213</v>
      </c>
      <c r="H66" s="25">
        <v>4892.5</v>
      </c>
    </row>
    <row r="67" spans="1:9" ht="22.5">
      <c r="A67" s="17" t="s">
        <v>23</v>
      </c>
      <c r="B67" s="35" t="s">
        <v>24</v>
      </c>
      <c r="C67" s="27">
        <v>966</v>
      </c>
      <c r="D67" s="17" t="s">
        <v>82</v>
      </c>
      <c r="E67" s="1" t="s">
        <v>164</v>
      </c>
      <c r="F67" s="23">
        <v>200</v>
      </c>
      <c r="G67" s="23"/>
      <c r="H67" s="26">
        <f>'ассигнов 3'!H64</f>
        <v>2851.5</v>
      </c>
      <c r="I67">
        <v>2</v>
      </c>
    </row>
    <row r="68" spans="1:9" ht="21.75" customHeight="1" thickBot="1">
      <c r="A68" s="1" t="s">
        <v>212</v>
      </c>
      <c r="B68" s="7" t="s">
        <v>106</v>
      </c>
      <c r="C68" s="27">
        <v>966</v>
      </c>
      <c r="D68" s="1" t="s">
        <v>82</v>
      </c>
      <c r="E68" s="1" t="s">
        <v>164</v>
      </c>
      <c r="F68" s="110">
        <v>800</v>
      </c>
      <c r="G68" s="110"/>
      <c r="H68" s="26">
        <f>'ассигнов 3'!H79</f>
        <v>94.5</v>
      </c>
      <c r="I68">
        <v>2</v>
      </c>
    </row>
    <row r="69" spans="1:8" ht="13.5" hidden="1" thickBot="1">
      <c r="A69" s="9"/>
      <c r="B69" s="8" t="s">
        <v>95</v>
      </c>
      <c r="C69" s="27">
        <v>966</v>
      </c>
      <c r="D69" s="1" t="s">
        <v>82</v>
      </c>
      <c r="E69" s="1" t="s">
        <v>164</v>
      </c>
      <c r="F69" s="23">
        <v>830</v>
      </c>
      <c r="G69" s="23"/>
      <c r="H69" s="26">
        <f>H70</f>
        <v>100</v>
      </c>
    </row>
    <row r="70" spans="1:8" ht="79.5" hidden="1" thickBot="1">
      <c r="A70" s="9"/>
      <c r="B70" s="112" t="s">
        <v>194</v>
      </c>
      <c r="C70" s="29">
        <v>966</v>
      </c>
      <c r="D70" s="9" t="s">
        <v>82</v>
      </c>
      <c r="E70" s="1" t="s">
        <v>164</v>
      </c>
      <c r="F70" s="22">
        <v>831</v>
      </c>
      <c r="G70" s="22"/>
      <c r="H70" s="25">
        <f>H71</f>
        <v>100</v>
      </c>
    </row>
    <row r="71" spans="1:8" ht="13.5" hidden="1" thickBot="1">
      <c r="A71" s="9"/>
      <c r="B71" s="116" t="s">
        <v>192</v>
      </c>
      <c r="C71" s="29">
        <v>966</v>
      </c>
      <c r="D71" s="9" t="s">
        <v>82</v>
      </c>
      <c r="E71" s="1" t="s">
        <v>164</v>
      </c>
      <c r="F71" s="22">
        <v>831</v>
      </c>
      <c r="G71" s="22">
        <v>290</v>
      </c>
      <c r="H71" s="25">
        <v>100</v>
      </c>
    </row>
    <row r="72" spans="1:8" ht="13.5" hidden="1" thickBot="1">
      <c r="A72" s="9" t="s">
        <v>220</v>
      </c>
      <c r="B72" s="116" t="s">
        <v>14</v>
      </c>
      <c r="C72" s="27">
        <v>966</v>
      </c>
      <c r="D72" s="1" t="s">
        <v>82</v>
      </c>
      <c r="E72" s="9" t="s">
        <v>164</v>
      </c>
      <c r="F72" s="23">
        <v>850</v>
      </c>
      <c r="G72" s="23"/>
      <c r="H72" s="26">
        <f>H73+H74</f>
        <v>2.3</v>
      </c>
    </row>
    <row r="73" spans="1:9" ht="13.5" hidden="1" thickBot="1">
      <c r="A73" s="9"/>
      <c r="B73" s="162"/>
      <c r="C73" s="27">
        <v>966</v>
      </c>
      <c r="D73" s="1" t="s">
        <v>82</v>
      </c>
      <c r="E73" s="9" t="s">
        <v>164</v>
      </c>
      <c r="F73" s="23">
        <v>851</v>
      </c>
      <c r="G73" s="22"/>
      <c r="H73" s="25">
        <v>0.3</v>
      </c>
      <c r="I73">
        <v>2</v>
      </c>
    </row>
    <row r="74" spans="1:8" ht="13.5" hidden="1" thickBot="1">
      <c r="A74" s="9"/>
      <c r="B74" s="112" t="s">
        <v>204</v>
      </c>
      <c r="C74" s="29">
        <v>966</v>
      </c>
      <c r="D74" s="9" t="s">
        <v>82</v>
      </c>
      <c r="E74" s="1" t="s">
        <v>164</v>
      </c>
      <c r="F74" s="22">
        <v>853</v>
      </c>
      <c r="G74" s="22"/>
      <c r="H74" s="25">
        <f>H75</f>
        <v>2</v>
      </c>
    </row>
    <row r="75" spans="1:8" ht="12.75" hidden="1">
      <c r="A75" s="62"/>
      <c r="B75" s="218" t="s">
        <v>192</v>
      </c>
      <c r="C75" s="217">
        <v>966</v>
      </c>
      <c r="D75" s="62" t="s">
        <v>82</v>
      </c>
      <c r="E75" s="62" t="s">
        <v>164</v>
      </c>
      <c r="F75" s="45">
        <v>853</v>
      </c>
      <c r="G75" s="45">
        <v>290</v>
      </c>
      <c r="H75" s="55">
        <f>1+1</f>
        <v>2</v>
      </c>
    </row>
    <row r="76" spans="1:8" ht="68.25" thickBot="1">
      <c r="A76" s="40" t="s">
        <v>214</v>
      </c>
      <c r="B76" s="305" t="s">
        <v>394</v>
      </c>
      <c r="C76" s="42">
        <v>966</v>
      </c>
      <c r="D76" s="43" t="s">
        <v>82</v>
      </c>
      <c r="E76" s="43" t="s">
        <v>217</v>
      </c>
      <c r="F76" s="42"/>
      <c r="G76" s="42"/>
      <c r="H76" s="66">
        <f>H77</f>
        <v>6.5</v>
      </c>
    </row>
    <row r="77" spans="1:8" ht="23.25" thickBot="1">
      <c r="A77" s="62" t="s">
        <v>215</v>
      </c>
      <c r="B77" s="120" t="s">
        <v>24</v>
      </c>
      <c r="C77" s="45">
        <v>966</v>
      </c>
      <c r="D77" s="46" t="s">
        <v>82</v>
      </c>
      <c r="E77" s="62" t="s">
        <v>217</v>
      </c>
      <c r="F77" s="45">
        <v>200</v>
      </c>
      <c r="G77" s="45"/>
      <c r="H77" s="55">
        <f>'ассигнов 3'!H89</f>
        <v>6.5</v>
      </c>
    </row>
    <row r="78" spans="1:8" ht="23.25" hidden="1" thickBot="1">
      <c r="A78" s="1"/>
      <c r="B78" s="5" t="s">
        <v>105</v>
      </c>
      <c r="C78" s="110">
        <v>966</v>
      </c>
      <c r="D78" s="108" t="s">
        <v>82</v>
      </c>
      <c r="E78" s="1" t="s">
        <v>217</v>
      </c>
      <c r="F78" s="110">
        <v>240</v>
      </c>
      <c r="G78" s="110"/>
      <c r="H78" s="26">
        <f>H79</f>
        <v>6</v>
      </c>
    </row>
    <row r="79" spans="1:8" ht="23.25" hidden="1" thickBot="1">
      <c r="A79" s="9"/>
      <c r="B79" s="117" t="s">
        <v>188</v>
      </c>
      <c r="C79" s="118">
        <v>966</v>
      </c>
      <c r="D79" s="119" t="s">
        <v>82</v>
      </c>
      <c r="E79" s="9" t="s">
        <v>217</v>
      </c>
      <c r="F79" s="118">
        <v>244</v>
      </c>
      <c r="G79" s="118"/>
      <c r="H79" s="25">
        <f>H80</f>
        <v>6</v>
      </c>
    </row>
    <row r="80" spans="1:8" ht="13.5" hidden="1" thickBot="1">
      <c r="A80" s="56"/>
      <c r="B80" s="6" t="s">
        <v>206</v>
      </c>
      <c r="C80" s="57">
        <v>966</v>
      </c>
      <c r="D80" s="46" t="s">
        <v>82</v>
      </c>
      <c r="E80" s="62" t="s">
        <v>217</v>
      </c>
      <c r="F80" s="45">
        <v>244</v>
      </c>
      <c r="G80" s="45">
        <v>340</v>
      </c>
      <c r="H80" s="55">
        <v>6</v>
      </c>
    </row>
    <row r="81" spans="1:8" ht="38.25" customHeight="1" thickBot="1">
      <c r="A81" s="40" t="s">
        <v>93</v>
      </c>
      <c r="B81" s="41" t="s">
        <v>393</v>
      </c>
      <c r="C81" s="42"/>
      <c r="D81" s="43" t="s">
        <v>82</v>
      </c>
      <c r="E81" s="43" t="s">
        <v>218</v>
      </c>
      <c r="F81" s="42"/>
      <c r="G81" s="42"/>
      <c r="H81" s="66">
        <f>H82+H88</f>
        <v>4127.7</v>
      </c>
    </row>
    <row r="82" spans="1:9" ht="56.25">
      <c r="A82" s="9" t="s">
        <v>94</v>
      </c>
      <c r="B82" s="10" t="s">
        <v>102</v>
      </c>
      <c r="C82" s="29">
        <v>966</v>
      </c>
      <c r="D82" s="9" t="s">
        <v>82</v>
      </c>
      <c r="E82" s="9" t="s">
        <v>218</v>
      </c>
      <c r="F82" s="29">
        <v>100</v>
      </c>
      <c r="G82" s="29"/>
      <c r="H82" s="25">
        <f>'ассигнов 3'!H94</f>
        <v>3933</v>
      </c>
      <c r="I82" t="s">
        <v>236</v>
      </c>
    </row>
    <row r="83" spans="1:8" ht="22.5" hidden="1">
      <c r="A83" s="17"/>
      <c r="B83" s="20" t="s">
        <v>6</v>
      </c>
      <c r="C83" s="27">
        <v>966</v>
      </c>
      <c r="D83" s="9" t="s">
        <v>82</v>
      </c>
      <c r="E83" s="9" t="s">
        <v>218</v>
      </c>
      <c r="F83" s="27">
        <v>120</v>
      </c>
      <c r="G83" s="27"/>
      <c r="H83" s="26">
        <f>H84+H86</f>
        <v>3828.7</v>
      </c>
    </row>
    <row r="84" spans="1:8" ht="22.5" hidden="1">
      <c r="A84" s="16"/>
      <c r="B84" s="20" t="s">
        <v>199</v>
      </c>
      <c r="C84" s="27">
        <v>966</v>
      </c>
      <c r="D84" s="9" t="s">
        <v>82</v>
      </c>
      <c r="E84" s="9" t="s">
        <v>218</v>
      </c>
      <c r="F84" s="22">
        <v>121</v>
      </c>
      <c r="G84" s="22"/>
      <c r="H84" s="25">
        <f>H85</f>
        <v>2940.6</v>
      </c>
    </row>
    <row r="85" spans="1:8" ht="12.75" hidden="1">
      <c r="A85" s="16"/>
      <c r="B85" s="20" t="s">
        <v>195</v>
      </c>
      <c r="C85" s="27">
        <v>966</v>
      </c>
      <c r="D85" s="9" t="s">
        <v>82</v>
      </c>
      <c r="E85" s="9" t="s">
        <v>218</v>
      </c>
      <c r="F85" s="22">
        <v>121</v>
      </c>
      <c r="G85" s="22">
        <v>211</v>
      </c>
      <c r="H85" s="25">
        <v>2940.6</v>
      </c>
    </row>
    <row r="86" spans="1:8" ht="45" hidden="1">
      <c r="A86" s="16"/>
      <c r="B86" s="20" t="s">
        <v>198</v>
      </c>
      <c r="C86" s="27">
        <v>966</v>
      </c>
      <c r="D86" s="9" t="s">
        <v>82</v>
      </c>
      <c r="E86" s="9" t="s">
        <v>218</v>
      </c>
      <c r="F86" s="22">
        <v>129</v>
      </c>
      <c r="G86" s="22"/>
      <c r="H86" s="25">
        <f>H87</f>
        <v>888.1</v>
      </c>
    </row>
    <row r="87" spans="1:8" ht="12.75" hidden="1">
      <c r="A87" s="16"/>
      <c r="B87" s="20" t="s">
        <v>196</v>
      </c>
      <c r="C87" s="27">
        <v>966</v>
      </c>
      <c r="D87" s="9" t="s">
        <v>82</v>
      </c>
      <c r="E87" s="9" t="s">
        <v>218</v>
      </c>
      <c r="F87" s="22">
        <v>129</v>
      </c>
      <c r="G87" s="22">
        <v>213</v>
      </c>
      <c r="H87" s="25">
        <v>888.1</v>
      </c>
    </row>
    <row r="88" spans="1:9" ht="23.25" thickBot="1">
      <c r="A88" s="9" t="s">
        <v>216</v>
      </c>
      <c r="B88" s="111" t="s">
        <v>24</v>
      </c>
      <c r="C88" s="27">
        <v>966</v>
      </c>
      <c r="D88" s="1" t="s">
        <v>82</v>
      </c>
      <c r="E88" s="9" t="s">
        <v>218</v>
      </c>
      <c r="F88" s="27">
        <v>200</v>
      </c>
      <c r="G88" s="27"/>
      <c r="H88" s="26">
        <f>'ассигнов 3'!H102</f>
        <v>194.70000000000002</v>
      </c>
      <c r="I88" t="s">
        <v>236</v>
      </c>
    </row>
    <row r="89" spans="1:8" ht="23.25" hidden="1" thickBot="1">
      <c r="A89" s="9"/>
      <c r="B89" s="5" t="s">
        <v>105</v>
      </c>
      <c r="C89" s="27">
        <v>966</v>
      </c>
      <c r="D89" s="1" t="s">
        <v>82</v>
      </c>
      <c r="E89" s="9" t="s">
        <v>218</v>
      </c>
      <c r="F89" s="27">
        <v>240</v>
      </c>
      <c r="G89" s="27"/>
      <c r="H89" s="26">
        <f>H90+H92</f>
        <v>277.5</v>
      </c>
    </row>
    <row r="90" spans="1:8" ht="23.25" hidden="1" thickBot="1">
      <c r="A90" s="9"/>
      <c r="B90" s="7" t="s">
        <v>191</v>
      </c>
      <c r="C90" s="27">
        <v>966</v>
      </c>
      <c r="D90" s="1" t="s">
        <v>82</v>
      </c>
      <c r="E90" s="9" t="s">
        <v>218</v>
      </c>
      <c r="F90" s="27">
        <v>242</v>
      </c>
      <c r="G90" s="27"/>
      <c r="H90" s="26">
        <f>SUM(H91:H91)</f>
        <v>90</v>
      </c>
    </row>
    <row r="91" spans="1:8" ht="13.5" hidden="1" thickBot="1">
      <c r="A91" s="17"/>
      <c r="B91" s="7" t="s">
        <v>200</v>
      </c>
      <c r="C91" s="27">
        <v>966</v>
      </c>
      <c r="D91" s="1" t="s">
        <v>82</v>
      </c>
      <c r="E91" s="9" t="s">
        <v>218</v>
      </c>
      <c r="F91" s="27">
        <v>242</v>
      </c>
      <c r="G91" s="27">
        <v>221</v>
      </c>
      <c r="H91" s="26">
        <f>87+3</f>
        <v>90</v>
      </c>
    </row>
    <row r="92" spans="1:8" ht="23.25" hidden="1" thickBot="1">
      <c r="A92" s="17"/>
      <c r="B92" s="111" t="s">
        <v>188</v>
      </c>
      <c r="C92" s="27">
        <v>966</v>
      </c>
      <c r="D92" s="1" t="s">
        <v>82</v>
      </c>
      <c r="E92" s="9" t="s">
        <v>218</v>
      </c>
      <c r="F92" s="27">
        <v>244</v>
      </c>
      <c r="G92" s="27"/>
      <c r="H92" s="26">
        <f>SUM(H93:H94)</f>
        <v>187.5</v>
      </c>
    </row>
    <row r="93" spans="1:8" ht="13.5" hidden="1" thickBot="1">
      <c r="A93" s="17"/>
      <c r="B93" s="5" t="s">
        <v>200</v>
      </c>
      <c r="C93" s="27">
        <v>966</v>
      </c>
      <c r="D93" s="1" t="s">
        <v>82</v>
      </c>
      <c r="E93" s="9" t="s">
        <v>218</v>
      </c>
      <c r="F93" s="22">
        <v>244</v>
      </c>
      <c r="G93" s="22">
        <v>221</v>
      </c>
      <c r="H93" s="25">
        <v>96.9</v>
      </c>
    </row>
    <row r="94" spans="1:8" ht="13.5" hidden="1" thickBot="1">
      <c r="A94" s="17"/>
      <c r="B94" s="6" t="s">
        <v>206</v>
      </c>
      <c r="C94" s="27">
        <v>966</v>
      </c>
      <c r="D94" s="1" t="s">
        <v>82</v>
      </c>
      <c r="E94" s="9" t="s">
        <v>218</v>
      </c>
      <c r="F94" s="22">
        <v>244</v>
      </c>
      <c r="G94" s="23">
        <v>340</v>
      </c>
      <c r="H94" s="26">
        <v>90.6</v>
      </c>
    </row>
    <row r="95" spans="1:8" ht="13.5" thickBot="1">
      <c r="A95" s="73" t="s">
        <v>25</v>
      </c>
      <c r="B95" s="74" t="s">
        <v>26</v>
      </c>
      <c r="C95" s="75">
        <v>966</v>
      </c>
      <c r="D95" s="76" t="s">
        <v>83</v>
      </c>
      <c r="E95" s="76"/>
      <c r="F95" s="75"/>
      <c r="G95" s="75"/>
      <c r="H95" s="77">
        <f>H96</f>
        <v>50</v>
      </c>
    </row>
    <row r="96" spans="1:8" ht="13.5" thickBot="1">
      <c r="A96" s="40" t="s">
        <v>92</v>
      </c>
      <c r="B96" s="78" t="s">
        <v>27</v>
      </c>
      <c r="C96" s="42">
        <v>966</v>
      </c>
      <c r="D96" s="43" t="s">
        <v>83</v>
      </c>
      <c r="E96" s="43" t="s">
        <v>165</v>
      </c>
      <c r="F96" s="42"/>
      <c r="G96" s="42"/>
      <c r="H96" s="66">
        <f>H97</f>
        <v>50</v>
      </c>
    </row>
    <row r="97" spans="1:8" ht="13.5" thickBot="1">
      <c r="A97" s="16" t="s">
        <v>28</v>
      </c>
      <c r="B97" s="34" t="s">
        <v>106</v>
      </c>
      <c r="C97" s="22">
        <v>966</v>
      </c>
      <c r="D97" s="16" t="s">
        <v>83</v>
      </c>
      <c r="E97" s="61" t="s">
        <v>165</v>
      </c>
      <c r="F97" s="22">
        <v>800</v>
      </c>
      <c r="G97" s="22"/>
      <c r="H97" s="25">
        <f>'ассигнов 3'!H111</f>
        <v>50</v>
      </c>
    </row>
    <row r="98" spans="1:8" ht="13.5" hidden="1" thickBot="1">
      <c r="A98" s="17"/>
      <c r="B98" s="5" t="s">
        <v>29</v>
      </c>
      <c r="C98" s="23">
        <v>966</v>
      </c>
      <c r="D98" s="17" t="s">
        <v>83</v>
      </c>
      <c r="E98" s="1" t="s">
        <v>165</v>
      </c>
      <c r="F98" s="23">
        <v>870</v>
      </c>
      <c r="G98" s="23"/>
      <c r="H98" s="26">
        <f>H99</f>
        <v>290</v>
      </c>
    </row>
    <row r="99" spans="1:8" ht="13.5" hidden="1" thickBot="1">
      <c r="A99" s="113"/>
      <c r="B99" s="116" t="s">
        <v>192</v>
      </c>
      <c r="C99" s="27">
        <v>966</v>
      </c>
      <c r="D99" s="17" t="s">
        <v>83</v>
      </c>
      <c r="E99" s="106" t="s">
        <v>165</v>
      </c>
      <c r="F99" s="23">
        <v>870</v>
      </c>
      <c r="G99" s="45">
        <v>290</v>
      </c>
      <c r="H99" s="114">
        <f>100+190</f>
        <v>290</v>
      </c>
    </row>
    <row r="100" spans="1:8" ht="13.5" thickBot="1">
      <c r="A100" s="73" t="s">
        <v>30</v>
      </c>
      <c r="B100" s="74" t="s">
        <v>13</v>
      </c>
      <c r="C100" s="75">
        <v>966</v>
      </c>
      <c r="D100" s="76" t="s">
        <v>81</v>
      </c>
      <c r="E100" s="76"/>
      <c r="F100" s="75"/>
      <c r="G100" s="75"/>
      <c r="H100" s="77">
        <f>H101+H106+H111+H116+H122+H127+H132+H140+H145</f>
        <v>3974.3999999999996</v>
      </c>
    </row>
    <row r="101" spans="1:8" ht="45.75" hidden="1" thickBot="1">
      <c r="A101" s="40" t="s">
        <v>31</v>
      </c>
      <c r="B101" s="41" t="s">
        <v>112</v>
      </c>
      <c r="C101" s="42">
        <v>966</v>
      </c>
      <c r="D101" s="43" t="s">
        <v>81</v>
      </c>
      <c r="E101" s="43" t="s">
        <v>435</v>
      </c>
      <c r="F101" s="42"/>
      <c r="G101" s="42"/>
      <c r="H101" s="66">
        <f>H102</f>
        <v>0</v>
      </c>
    </row>
    <row r="102" spans="1:8" ht="23.25" hidden="1" thickBot="1">
      <c r="A102" s="16" t="s">
        <v>32</v>
      </c>
      <c r="B102" s="33" t="s">
        <v>24</v>
      </c>
      <c r="C102" s="22">
        <v>966</v>
      </c>
      <c r="D102" s="16" t="s">
        <v>81</v>
      </c>
      <c r="E102" s="61" t="s">
        <v>435</v>
      </c>
      <c r="F102" s="22">
        <v>200</v>
      </c>
      <c r="G102" s="22"/>
      <c r="H102" s="25">
        <v>0</v>
      </c>
    </row>
    <row r="103" spans="1:8" ht="23.25" hidden="1" thickBot="1">
      <c r="A103" s="16"/>
      <c r="B103" s="5" t="s">
        <v>105</v>
      </c>
      <c r="C103" s="22">
        <v>966</v>
      </c>
      <c r="D103" s="16" t="s">
        <v>81</v>
      </c>
      <c r="E103" s="1" t="s">
        <v>166</v>
      </c>
      <c r="F103" s="22">
        <v>240</v>
      </c>
      <c r="G103" s="22"/>
      <c r="H103" s="25">
        <f>H104</f>
        <v>100</v>
      </c>
    </row>
    <row r="104" spans="1:8" ht="23.25" hidden="1" thickBot="1">
      <c r="A104" s="16"/>
      <c r="B104" s="35" t="s">
        <v>188</v>
      </c>
      <c r="C104" s="22">
        <v>966</v>
      </c>
      <c r="D104" s="16" t="s">
        <v>81</v>
      </c>
      <c r="E104" s="1" t="s">
        <v>166</v>
      </c>
      <c r="F104" s="22">
        <v>244</v>
      </c>
      <c r="G104" s="22"/>
      <c r="H104" s="25">
        <f>H105</f>
        <v>100</v>
      </c>
    </row>
    <row r="105" spans="1:8" ht="13.5" hidden="1" thickBot="1">
      <c r="A105" s="46"/>
      <c r="B105" s="6" t="s">
        <v>197</v>
      </c>
      <c r="C105" s="45">
        <v>966</v>
      </c>
      <c r="D105" s="46" t="s">
        <v>81</v>
      </c>
      <c r="E105" s="62" t="s">
        <v>166</v>
      </c>
      <c r="F105" s="45">
        <v>244</v>
      </c>
      <c r="G105" s="45">
        <v>226</v>
      </c>
      <c r="H105" s="55">
        <v>100</v>
      </c>
    </row>
    <row r="106" spans="1:8" ht="57" thickBot="1">
      <c r="A106" s="40" t="s">
        <v>31</v>
      </c>
      <c r="B106" s="41" t="s">
        <v>117</v>
      </c>
      <c r="C106" s="42">
        <v>966</v>
      </c>
      <c r="D106" s="43" t="s">
        <v>81</v>
      </c>
      <c r="E106" s="43" t="s">
        <v>421</v>
      </c>
      <c r="F106" s="42"/>
      <c r="G106" s="42"/>
      <c r="H106" s="66">
        <f>H107</f>
        <v>10</v>
      </c>
    </row>
    <row r="107" spans="1:8" ht="23.25" thickBot="1">
      <c r="A107" s="16" t="s">
        <v>32</v>
      </c>
      <c r="B107" s="47" t="s">
        <v>24</v>
      </c>
      <c r="C107" s="29">
        <v>966</v>
      </c>
      <c r="D107" s="9" t="s">
        <v>81</v>
      </c>
      <c r="E107" s="62" t="s">
        <v>421</v>
      </c>
      <c r="F107" s="29">
        <v>200</v>
      </c>
      <c r="G107" s="29"/>
      <c r="H107" s="25">
        <f>'ассигнов 3'!H120</f>
        <v>10</v>
      </c>
    </row>
    <row r="108" spans="1:8" ht="23.25" hidden="1" thickBot="1">
      <c r="A108" s="16"/>
      <c r="B108" s="5" t="s">
        <v>105</v>
      </c>
      <c r="C108" s="29">
        <v>966</v>
      </c>
      <c r="D108" s="9" t="s">
        <v>81</v>
      </c>
      <c r="E108" s="1" t="s">
        <v>167</v>
      </c>
      <c r="F108" s="29">
        <v>240</v>
      </c>
      <c r="G108" s="29"/>
      <c r="H108" s="25">
        <f>H109</f>
        <v>6</v>
      </c>
    </row>
    <row r="109" spans="1:8" ht="23.25" hidden="1" thickBot="1">
      <c r="A109" s="16"/>
      <c r="B109" s="35" t="s">
        <v>188</v>
      </c>
      <c r="C109" s="29">
        <v>966</v>
      </c>
      <c r="D109" s="9" t="s">
        <v>81</v>
      </c>
      <c r="E109" s="1" t="s">
        <v>167</v>
      </c>
      <c r="F109" s="29">
        <v>244</v>
      </c>
      <c r="G109" s="29"/>
      <c r="H109" s="25">
        <f>H110</f>
        <v>6</v>
      </c>
    </row>
    <row r="110" spans="1:8" ht="13.5" hidden="1" thickBot="1">
      <c r="A110" s="16"/>
      <c r="B110" s="5" t="s">
        <v>197</v>
      </c>
      <c r="C110" s="29">
        <v>966</v>
      </c>
      <c r="D110" s="9" t="s">
        <v>81</v>
      </c>
      <c r="E110" s="106" t="s">
        <v>167</v>
      </c>
      <c r="F110" s="29">
        <v>244</v>
      </c>
      <c r="G110" s="29">
        <v>226</v>
      </c>
      <c r="H110" s="25">
        <v>6</v>
      </c>
    </row>
    <row r="111" spans="1:8" ht="45.75" thickBot="1">
      <c r="A111" s="40" t="s">
        <v>33</v>
      </c>
      <c r="B111" s="41" t="s">
        <v>116</v>
      </c>
      <c r="C111" s="42">
        <v>966</v>
      </c>
      <c r="D111" s="43" t="s">
        <v>81</v>
      </c>
      <c r="E111" s="43" t="s">
        <v>422</v>
      </c>
      <c r="F111" s="42"/>
      <c r="G111" s="42"/>
      <c r="H111" s="66">
        <f>H112</f>
        <v>30</v>
      </c>
    </row>
    <row r="112" spans="1:8" ht="23.25" thickBot="1">
      <c r="A112" s="16" t="s">
        <v>34</v>
      </c>
      <c r="B112" s="33" t="s">
        <v>24</v>
      </c>
      <c r="C112" s="22">
        <v>966</v>
      </c>
      <c r="D112" s="16" t="s">
        <v>81</v>
      </c>
      <c r="E112" s="9" t="s">
        <v>422</v>
      </c>
      <c r="F112" s="22">
        <v>200</v>
      </c>
      <c r="G112" s="22"/>
      <c r="H112" s="25">
        <f>'ассигнов 3'!H125</f>
        <v>30</v>
      </c>
    </row>
    <row r="113" spans="1:8" ht="23.25" hidden="1" thickBot="1">
      <c r="A113" s="16"/>
      <c r="B113" s="5" t="s">
        <v>105</v>
      </c>
      <c r="C113" s="22">
        <v>966</v>
      </c>
      <c r="D113" s="16" t="s">
        <v>81</v>
      </c>
      <c r="E113" s="9" t="s">
        <v>168</v>
      </c>
      <c r="F113" s="22">
        <v>240</v>
      </c>
      <c r="G113" s="22"/>
      <c r="H113" s="25">
        <f>H114</f>
        <v>518.5</v>
      </c>
    </row>
    <row r="114" spans="1:8" ht="23.25" hidden="1" thickBot="1">
      <c r="A114" s="16"/>
      <c r="B114" s="5" t="s">
        <v>188</v>
      </c>
      <c r="C114" s="29">
        <v>966</v>
      </c>
      <c r="D114" s="9" t="s">
        <v>81</v>
      </c>
      <c r="E114" s="9" t="s">
        <v>168</v>
      </c>
      <c r="F114" s="29">
        <v>244</v>
      </c>
      <c r="G114" s="29"/>
      <c r="H114" s="25">
        <f>H115</f>
        <v>518.5</v>
      </c>
    </row>
    <row r="115" spans="1:8" ht="2.25" customHeight="1" hidden="1" thickBot="1">
      <c r="A115" s="16"/>
      <c r="B115" s="5" t="s">
        <v>192</v>
      </c>
      <c r="C115" s="22">
        <v>966</v>
      </c>
      <c r="D115" s="16" t="s">
        <v>81</v>
      </c>
      <c r="E115" s="9" t="s">
        <v>168</v>
      </c>
      <c r="F115" s="22">
        <v>244</v>
      </c>
      <c r="G115" s="22">
        <v>290</v>
      </c>
      <c r="H115" s="25">
        <f>140+378.5</f>
        <v>518.5</v>
      </c>
    </row>
    <row r="116" spans="1:8" ht="23.25" hidden="1" thickBot="1">
      <c r="A116" s="40" t="s">
        <v>37</v>
      </c>
      <c r="B116" s="41" t="s">
        <v>111</v>
      </c>
      <c r="C116" s="42">
        <v>966</v>
      </c>
      <c r="D116" s="43" t="s">
        <v>81</v>
      </c>
      <c r="E116" s="43" t="s">
        <v>184</v>
      </c>
      <c r="F116" s="42"/>
      <c r="G116" s="42"/>
      <c r="H116" s="66">
        <f>H117</f>
        <v>0</v>
      </c>
    </row>
    <row r="117" spans="1:8" ht="23.25" hidden="1" thickBot="1">
      <c r="A117" s="16" t="s">
        <v>38</v>
      </c>
      <c r="B117" s="33" t="s">
        <v>24</v>
      </c>
      <c r="C117" s="22">
        <v>966</v>
      </c>
      <c r="D117" s="16" t="s">
        <v>81</v>
      </c>
      <c r="E117" s="9" t="s">
        <v>184</v>
      </c>
      <c r="F117" s="22">
        <v>200</v>
      </c>
      <c r="G117" s="22"/>
      <c r="H117" s="25">
        <v>0</v>
      </c>
    </row>
    <row r="118" spans="1:8" ht="23.25" hidden="1" thickBot="1">
      <c r="A118" s="16"/>
      <c r="B118" s="5" t="s">
        <v>105</v>
      </c>
      <c r="C118" s="22">
        <v>966</v>
      </c>
      <c r="D118" s="16" t="s">
        <v>81</v>
      </c>
      <c r="E118" s="9" t="s">
        <v>184</v>
      </c>
      <c r="F118" s="22">
        <v>240</v>
      </c>
      <c r="G118" s="22"/>
      <c r="H118" s="25">
        <f>H119</f>
        <v>1270</v>
      </c>
    </row>
    <row r="119" spans="1:8" ht="23.25" hidden="1" thickBot="1">
      <c r="A119" s="16"/>
      <c r="B119" s="5" t="s">
        <v>188</v>
      </c>
      <c r="C119" s="22">
        <v>966</v>
      </c>
      <c r="D119" s="16" t="s">
        <v>81</v>
      </c>
      <c r="E119" s="9" t="s">
        <v>184</v>
      </c>
      <c r="F119" s="22">
        <v>244</v>
      </c>
      <c r="G119" s="22"/>
      <c r="H119" s="25">
        <f>SUM(H120:H121)</f>
        <v>1270</v>
      </c>
    </row>
    <row r="120" spans="1:8" ht="13.5" hidden="1" thickBot="1">
      <c r="A120" s="16"/>
      <c r="B120" s="5" t="s">
        <v>197</v>
      </c>
      <c r="C120" s="22"/>
      <c r="D120" s="16" t="s">
        <v>81</v>
      </c>
      <c r="E120" s="9" t="s">
        <v>184</v>
      </c>
      <c r="F120" s="22">
        <v>244</v>
      </c>
      <c r="G120" s="22">
        <v>226</v>
      </c>
      <c r="H120" s="25">
        <v>270</v>
      </c>
    </row>
    <row r="121" spans="1:8" ht="13.5" hidden="1" thickBot="1">
      <c r="A121" s="16"/>
      <c r="B121" s="5" t="s">
        <v>207</v>
      </c>
      <c r="C121" s="22">
        <v>967</v>
      </c>
      <c r="D121" s="16" t="s">
        <v>81</v>
      </c>
      <c r="E121" s="9" t="s">
        <v>184</v>
      </c>
      <c r="F121" s="22">
        <v>244</v>
      </c>
      <c r="G121" s="22">
        <v>310</v>
      </c>
      <c r="H121" s="25">
        <v>1000</v>
      </c>
    </row>
    <row r="122" spans="1:8" ht="68.25" thickBot="1">
      <c r="A122" s="40" t="s">
        <v>35</v>
      </c>
      <c r="B122" s="41" t="s">
        <v>115</v>
      </c>
      <c r="C122" s="42">
        <v>966</v>
      </c>
      <c r="D122" s="43" t="s">
        <v>81</v>
      </c>
      <c r="E122" s="43" t="s">
        <v>423</v>
      </c>
      <c r="F122" s="42"/>
      <c r="G122" s="42"/>
      <c r="H122" s="66">
        <f>H123</f>
        <v>10</v>
      </c>
    </row>
    <row r="123" spans="1:8" ht="23.25" thickBot="1">
      <c r="A123" s="16" t="s">
        <v>36</v>
      </c>
      <c r="B123" s="33" t="s">
        <v>24</v>
      </c>
      <c r="C123" s="22">
        <v>966</v>
      </c>
      <c r="D123" s="16" t="s">
        <v>81</v>
      </c>
      <c r="E123" s="9" t="s">
        <v>423</v>
      </c>
      <c r="F123" s="22">
        <v>200</v>
      </c>
      <c r="G123" s="22"/>
      <c r="H123" s="25">
        <f>'ассигнов 3'!H136</f>
        <v>10</v>
      </c>
    </row>
    <row r="124" spans="1:8" ht="23.25" hidden="1" thickBot="1">
      <c r="A124" s="16"/>
      <c r="B124" s="5" t="s">
        <v>105</v>
      </c>
      <c r="C124" s="22">
        <v>966</v>
      </c>
      <c r="D124" s="16" t="s">
        <v>81</v>
      </c>
      <c r="E124" s="9" t="s">
        <v>169</v>
      </c>
      <c r="F124" s="22">
        <v>240</v>
      </c>
      <c r="G124" s="22"/>
      <c r="H124" s="26">
        <f>H125</f>
        <v>5.5</v>
      </c>
    </row>
    <row r="125" spans="1:8" ht="23.25" hidden="1" thickBot="1">
      <c r="A125" s="16"/>
      <c r="B125" s="35" t="s">
        <v>188</v>
      </c>
      <c r="C125" s="22">
        <v>966</v>
      </c>
      <c r="D125" s="16" t="s">
        <v>81</v>
      </c>
      <c r="E125" s="9" t="s">
        <v>169</v>
      </c>
      <c r="F125" s="22">
        <v>244</v>
      </c>
      <c r="G125" s="22"/>
      <c r="H125" s="26">
        <f>H126</f>
        <v>5.5</v>
      </c>
    </row>
    <row r="126" spans="1:8" ht="13.5" hidden="1" thickBot="1">
      <c r="A126" s="16"/>
      <c r="B126" s="5" t="s">
        <v>197</v>
      </c>
      <c r="C126" s="22">
        <v>966</v>
      </c>
      <c r="D126" s="16" t="s">
        <v>81</v>
      </c>
      <c r="E126" s="9" t="s">
        <v>169</v>
      </c>
      <c r="F126" s="22">
        <v>244</v>
      </c>
      <c r="G126" s="22">
        <v>226</v>
      </c>
      <c r="H126" s="25">
        <v>5.5</v>
      </c>
    </row>
    <row r="127" spans="1:8" ht="57" thickBot="1">
      <c r="A127" s="40" t="s">
        <v>37</v>
      </c>
      <c r="B127" s="41" t="s">
        <v>436</v>
      </c>
      <c r="C127" s="42">
        <v>966</v>
      </c>
      <c r="D127" s="43" t="s">
        <v>81</v>
      </c>
      <c r="E127" s="43" t="s">
        <v>424</v>
      </c>
      <c r="F127" s="42"/>
      <c r="G127" s="42"/>
      <c r="H127" s="66">
        <f>H128</f>
        <v>10</v>
      </c>
    </row>
    <row r="128" spans="1:8" ht="23.25" thickBot="1">
      <c r="A128" s="16" t="s">
        <v>437</v>
      </c>
      <c r="B128" s="33" t="s">
        <v>24</v>
      </c>
      <c r="C128" s="22">
        <v>966</v>
      </c>
      <c r="D128" s="16" t="s">
        <v>81</v>
      </c>
      <c r="E128" s="9" t="s">
        <v>424</v>
      </c>
      <c r="F128" s="22">
        <v>200</v>
      </c>
      <c r="G128" s="22"/>
      <c r="H128" s="25">
        <f>'ассигнов 3'!H141</f>
        <v>10</v>
      </c>
    </row>
    <row r="129" spans="1:8" ht="23.25" hidden="1" thickBot="1">
      <c r="A129" s="16"/>
      <c r="B129" s="5" t="s">
        <v>105</v>
      </c>
      <c r="C129" s="22">
        <v>966</v>
      </c>
      <c r="D129" s="16" t="s">
        <v>81</v>
      </c>
      <c r="E129" s="9" t="s">
        <v>219</v>
      </c>
      <c r="F129" s="22">
        <v>240</v>
      </c>
      <c r="G129" s="22"/>
      <c r="H129" s="26">
        <f>H130</f>
        <v>5.5</v>
      </c>
    </row>
    <row r="130" spans="1:8" ht="23.25" hidden="1" thickBot="1">
      <c r="A130" s="16"/>
      <c r="B130" s="35" t="s">
        <v>188</v>
      </c>
      <c r="C130" s="22">
        <v>966</v>
      </c>
      <c r="D130" s="16" t="s">
        <v>81</v>
      </c>
      <c r="E130" s="9" t="s">
        <v>219</v>
      </c>
      <c r="F130" s="22">
        <v>244</v>
      </c>
      <c r="G130" s="22"/>
      <c r="H130" s="26">
        <f>H131</f>
        <v>5.5</v>
      </c>
    </row>
    <row r="131" spans="1:8" ht="13.5" hidden="1" thickBot="1">
      <c r="A131" s="16"/>
      <c r="B131" s="5" t="s">
        <v>197</v>
      </c>
      <c r="C131" s="22">
        <v>966</v>
      </c>
      <c r="D131" s="16" t="s">
        <v>81</v>
      </c>
      <c r="E131" s="9" t="s">
        <v>219</v>
      </c>
      <c r="F131" s="22">
        <v>244</v>
      </c>
      <c r="G131" s="22">
        <v>226</v>
      </c>
      <c r="H131" s="25">
        <v>5.5</v>
      </c>
    </row>
    <row r="132" spans="1:8" ht="67.5">
      <c r="A132" s="68" t="s">
        <v>39</v>
      </c>
      <c r="B132" s="69" t="s">
        <v>114</v>
      </c>
      <c r="C132" s="70">
        <v>966</v>
      </c>
      <c r="D132" s="71" t="s">
        <v>81</v>
      </c>
      <c r="E132" s="71" t="s">
        <v>425</v>
      </c>
      <c r="F132" s="70"/>
      <c r="G132" s="70"/>
      <c r="H132" s="72">
        <f>H133</f>
        <v>25</v>
      </c>
    </row>
    <row r="133" spans="1:8" ht="23.25" thickBot="1">
      <c r="A133" s="17" t="s">
        <v>438</v>
      </c>
      <c r="B133" s="111" t="s">
        <v>24</v>
      </c>
      <c r="C133" s="27">
        <v>966</v>
      </c>
      <c r="D133" s="1" t="s">
        <v>81</v>
      </c>
      <c r="E133" s="1" t="s">
        <v>425</v>
      </c>
      <c r="F133" s="27">
        <v>200</v>
      </c>
      <c r="G133" s="27"/>
      <c r="H133" s="26">
        <f>'ассигнов 3'!H146</f>
        <v>25</v>
      </c>
    </row>
    <row r="134" spans="1:8" ht="23.25" hidden="1" thickBot="1">
      <c r="A134" s="17"/>
      <c r="B134" s="5" t="s">
        <v>105</v>
      </c>
      <c r="C134" s="23">
        <v>966</v>
      </c>
      <c r="D134" s="17" t="s">
        <v>81</v>
      </c>
      <c r="E134" s="1" t="s">
        <v>170</v>
      </c>
      <c r="F134" s="23">
        <v>240</v>
      </c>
      <c r="G134" s="23"/>
      <c r="H134" s="26">
        <f>H135</f>
        <v>5.5</v>
      </c>
    </row>
    <row r="135" spans="1:8" ht="23.25" hidden="1" thickBot="1">
      <c r="A135" s="17"/>
      <c r="B135" s="35" t="s">
        <v>188</v>
      </c>
      <c r="C135" s="23">
        <v>966</v>
      </c>
      <c r="D135" s="17" t="s">
        <v>81</v>
      </c>
      <c r="E135" s="1" t="s">
        <v>170</v>
      </c>
      <c r="F135" s="23">
        <v>244</v>
      </c>
      <c r="G135" s="23"/>
      <c r="H135" s="26">
        <f>H136</f>
        <v>5.5</v>
      </c>
    </row>
    <row r="136" spans="1:8" ht="13.5" hidden="1" thickBot="1">
      <c r="A136" s="16"/>
      <c r="B136" s="5" t="s">
        <v>197</v>
      </c>
      <c r="C136" s="22">
        <v>966</v>
      </c>
      <c r="D136" s="16" t="s">
        <v>81</v>
      </c>
      <c r="E136" s="9" t="s">
        <v>170</v>
      </c>
      <c r="F136" s="22">
        <v>244</v>
      </c>
      <c r="G136" s="22">
        <v>226</v>
      </c>
      <c r="H136" s="25">
        <v>5.5</v>
      </c>
    </row>
    <row r="137" spans="1:8" ht="23.25" hidden="1" thickBot="1">
      <c r="A137" s="16"/>
      <c r="B137" s="5" t="s">
        <v>105</v>
      </c>
      <c r="C137" s="22">
        <v>966</v>
      </c>
      <c r="D137" s="16" t="s">
        <v>81</v>
      </c>
      <c r="E137" s="9" t="s">
        <v>171</v>
      </c>
      <c r="F137" s="22">
        <v>240</v>
      </c>
      <c r="G137" s="22"/>
      <c r="H137" s="25">
        <f>H138</f>
        <v>220</v>
      </c>
    </row>
    <row r="138" spans="1:8" ht="23.25" hidden="1" thickBot="1">
      <c r="A138" s="16"/>
      <c r="B138" s="35" t="s">
        <v>188</v>
      </c>
      <c r="C138" s="22">
        <v>966</v>
      </c>
      <c r="D138" s="16" t="s">
        <v>81</v>
      </c>
      <c r="E138" s="9" t="s">
        <v>171</v>
      </c>
      <c r="F138" s="22">
        <v>244</v>
      </c>
      <c r="G138" s="22"/>
      <c r="H138" s="25">
        <f>H139</f>
        <v>220</v>
      </c>
    </row>
    <row r="139" spans="1:8" ht="13.5" hidden="1" thickBot="1">
      <c r="A139" s="16"/>
      <c r="B139" s="5" t="s">
        <v>197</v>
      </c>
      <c r="C139" s="22">
        <v>966</v>
      </c>
      <c r="D139" s="16" t="s">
        <v>81</v>
      </c>
      <c r="E139" s="9" t="s">
        <v>171</v>
      </c>
      <c r="F139" s="22">
        <v>244</v>
      </c>
      <c r="G139" s="22">
        <v>226</v>
      </c>
      <c r="H139" s="25">
        <v>220</v>
      </c>
    </row>
    <row r="140" spans="1:8" ht="34.5" thickBot="1">
      <c r="A140" s="40" t="s">
        <v>40</v>
      </c>
      <c r="B140" s="41" t="s">
        <v>157</v>
      </c>
      <c r="C140" s="42">
        <v>966</v>
      </c>
      <c r="D140" s="43" t="s">
        <v>81</v>
      </c>
      <c r="E140" s="43" t="s">
        <v>426</v>
      </c>
      <c r="F140" s="42"/>
      <c r="G140" s="42"/>
      <c r="H140" s="66">
        <f>H141</f>
        <v>25</v>
      </c>
    </row>
    <row r="141" spans="1:8" ht="23.25" thickBot="1">
      <c r="A141" s="46" t="s">
        <v>439</v>
      </c>
      <c r="B141" s="44" t="s">
        <v>24</v>
      </c>
      <c r="C141" s="45">
        <v>966</v>
      </c>
      <c r="D141" s="46" t="s">
        <v>81</v>
      </c>
      <c r="E141" s="62" t="s">
        <v>426</v>
      </c>
      <c r="F141" s="45">
        <v>200</v>
      </c>
      <c r="G141" s="45"/>
      <c r="H141" s="55">
        <f>'ассигнов 3'!H156</f>
        <v>25</v>
      </c>
    </row>
    <row r="142" spans="1:8" ht="22.5" hidden="1">
      <c r="A142" s="108"/>
      <c r="B142" s="5" t="s">
        <v>105</v>
      </c>
      <c r="C142" s="110">
        <v>966</v>
      </c>
      <c r="D142" s="108" t="s">
        <v>81</v>
      </c>
      <c r="E142" s="1" t="s">
        <v>172</v>
      </c>
      <c r="F142" s="110">
        <v>240</v>
      </c>
      <c r="G142" s="110"/>
      <c r="H142" s="26">
        <f>H143</f>
        <v>25</v>
      </c>
    </row>
    <row r="143" spans="1:8" ht="22.5" hidden="1">
      <c r="A143" s="108"/>
      <c r="B143" s="35" t="s">
        <v>188</v>
      </c>
      <c r="C143" s="110">
        <v>966</v>
      </c>
      <c r="D143" s="108" t="s">
        <v>81</v>
      </c>
      <c r="E143" s="1" t="s">
        <v>172</v>
      </c>
      <c r="F143" s="110">
        <v>244</v>
      </c>
      <c r="G143" s="110"/>
      <c r="H143" s="26">
        <f>H144</f>
        <v>25</v>
      </c>
    </row>
    <row r="144" spans="1:8" ht="12.75" hidden="1">
      <c r="A144" s="46"/>
      <c r="B144" s="6" t="s">
        <v>197</v>
      </c>
      <c r="C144" s="45">
        <v>966</v>
      </c>
      <c r="D144" s="46" t="s">
        <v>81</v>
      </c>
      <c r="E144" s="62" t="s">
        <v>172</v>
      </c>
      <c r="F144" s="45">
        <v>244</v>
      </c>
      <c r="G144" s="45">
        <v>226</v>
      </c>
      <c r="H144" s="55">
        <v>25</v>
      </c>
    </row>
    <row r="145" spans="1:8" ht="26.25" customHeight="1" thickBot="1">
      <c r="A145" s="40" t="s">
        <v>441</v>
      </c>
      <c r="B145" s="41" t="s">
        <v>244</v>
      </c>
      <c r="C145" s="42">
        <v>966</v>
      </c>
      <c r="D145" s="43" t="s">
        <v>81</v>
      </c>
      <c r="E145" s="43" t="s">
        <v>239</v>
      </c>
      <c r="F145" s="42"/>
      <c r="G145" s="42"/>
      <c r="H145" s="66">
        <f>H146+H147</f>
        <v>3864.3999999999996</v>
      </c>
    </row>
    <row r="146" spans="1:8" ht="56.25">
      <c r="A146" s="16" t="s">
        <v>42</v>
      </c>
      <c r="B146" s="4" t="s">
        <v>102</v>
      </c>
      <c r="C146" s="22">
        <v>966</v>
      </c>
      <c r="D146" s="16" t="s">
        <v>81</v>
      </c>
      <c r="E146" s="9" t="s">
        <v>239</v>
      </c>
      <c r="F146" s="22">
        <v>100</v>
      </c>
      <c r="G146" s="22"/>
      <c r="H146" s="25">
        <f>'ассигнов 3'!H160</f>
        <v>3587.2</v>
      </c>
    </row>
    <row r="147" spans="1:12" s="115" customFormat="1" ht="23.25" thickBot="1">
      <c r="A147" s="46" t="s">
        <v>440</v>
      </c>
      <c r="B147" s="44" t="s">
        <v>24</v>
      </c>
      <c r="C147" s="45">
        <v>966</v>
      </c>
      <c r="D147" s="46" t="s">
        <v>81</v>
      </c>
      <c r="E147" s="62" t="s">
        <v>239</v>
      </c>
      <c r="F147" s="45">
        <v>200</v>
      </c>
      <c r="G147" s="45"/>
      <c r="H147" s="55">
        <f>'ассигнов 3'!H165</f>
        <v>277.20000000000005</v>
      </c>
      <c r="I147" s="137"/>
      <c r="J147"/>
      <c r="K147"/>
      <c r="L147"/>
    </row>
    <row r="148" spans="1:8" ht="21.75" thickBot="1">
      <c r="A148" s="79" t="s">
        <v>43</v>
      </c>
      <c r="B148" s="80" t="s">
        <v>44</v>
      </c>
      <c r="C148" s="81">
        <v>966</v>
      </c>
      <c r="D148" s="82" t="s">
        <v>84</v>
      </c>
      <c r="E148" s="82"/>
      <c r="F148" s="81"/>
      <c r="G148" s="81"/>
      <c r="H148" s="83">
        <f>H149</f>
        <v>50</v>
      </c>
    </row>
    <row r="149" spans="1:8" ht="34.5" thickBot="1">
      <c r="A149" s="73" t="s">
        <v>45</v>
      </c>
      <c r="B149" s="74" t="s">
        <v>46</v>
      </c>
      <c r="C149" s="75">
        <v>966</v>
      </c>
      <c r="D149" s="76" t="s">
        <v>85</v>
      </c>
      <c r="E149" s="76"/>
      <c r="F149" s="75"/>
      <c r="G149" s="75"/>
      <c r="H149" s="77">
        <f>H150</f>
        <v>50</v>
      </c>
    </row>
    <row r="150" spans="1:8" ht="90.75" thickBot="1">
      <c r="A150" s="40" t="s">
        <v>153</v>
      </c>
      <c r="B150" s="41" t="s">
        <v>154</v>
      </c>
      <c r="C150" s="42">
        <v>966</v>
      </c>
      <c r="D150" s="43" t="s">
        <v>85</v>
      </c>
      <c r="E150" s="43" t="s">
        <v>173</v>
      </c>
      <c r="F150" s="42"/>
      <c r="G150" s="42"/>
      <c r="H150" s="66">
        <f>H151</f>
        <v>50</v>
      </c>
    </row>
    <row r="151" spans="1:8" ht="23.25" thickBot="1">
      <c r="A151" s="16" t="s">
        <v>155</v>
      </c>
      <c r="B151" s="33" t="s">
        <v>24</v>
      </c>
      <c r="C151" s="22">
        <v>966</v>
      </c>
      <c r="D151" s="16" t="s">
        <v>85</v>
      </c>
      <c r="E151" s="9" t="s">
        <v>173</v>
      </c>
      <c r="F151" s="22">
        <v>200</v>
      </c>
      <c r="G151" s="22"/>
      <c r="H151" s="25">
        <f>'ассигнов 3'!H173</f>
        <v>50</v>
      </c>
    </row>
    <row r="152" spans="1:8" ht="23.25" hidden="1" thickBot="1">
      <c r="A152" s="16"/>
      <c r="B152" s="5" t="s">
        <v>105</v>
      </c>
      <c r="C152" s="22">
        <v>966</v>
      </c>
      <c r="D152" s="16" t="s">
        <v>85</v>
      </c>
      <c r="E152" s="9" t="s">
        <v>173</v>
      </c>
      <c r="F152" s="22">
        <v>240</v>
      </c>
      <c r="G152" s="22"/>
      <c r="H152" s="25">
        <f>H153</f>
        <v>80</v>
      </c>
    </row>
    <row r="153" spans="1:8" ht="23.25" hidden="1" thickBot="1">
      <c r="A153" s="16"/>
      <c r="B153" s="35" t="s">
        <v>188</v>
      </c>
      <c r="C153" s="22">
        <v>966</v>
      </c>
      <c r="D153" s="16" t="s">
        <v>85</v>
      </c>
      <c r="E153" s="9" t="s">
        <v>173</v>
      </c>
      <c r="F153" s="22">
        <v>244</v>
      </c>
      <c r="G153" s="22"/>
      <c r="H153" s="25">
        <f>H154</f>
        <v>80</v>
      </c>
    </row>
    <row r="154" spans="1:8" ht="13.5" hidden="1" thickBot="1">
      <c r="A154" s="16"/>
      <c r="B154" s="5" t="s">
        <v>197</v>
      </c>
      <c r="C154" s="22">
        <v>966</v>
      </c>
      <c r="D154" s="16" t="s">
        <v>85</v>
      </c>
      <c r="E154" s="9" t="s">
        <v>173</v>
      </c>
      <c r="F154" s="22">
        <v>244</v>
      </c>
      <c r="G154" s="22">
        <v>226</v>
      </c>
      <c r="H154" s="25">
        <v>80</v>
      </c>
    </row>
    <row r="155" spans="1:8" ht="23.25" hidden="1" thickBot="1">
      <c r="A155" s="16"/>
      <c r="B155" s="5" t="s">
        <v>105</v>
      </c>
      <c r="C155" s="22">
        <v>966</v>
      </c>
      <c r="D155" s="16" t="s">
        <v>85</v>
      </c>
      <c r="E155" s="9" t="s">
        <v>174</v>
      </c>
      <c r="F155" s="22">
        <v>240</v>
      </c>
      <c r="G155" s="22"/>
      <c r="H155" s="25">
        <f>H156</f>
        <v>1227.5</v>
      </c>
    </row>
    <row r="156" spans="1:8" ht="23.25" hidden="1" thickBot="1">
      <c r="A156" s="16"/>
      <c r="B156" s="35" t="s">
        <v>188</v>
      </c>
      <c r="C156" s="22">
        <v>966</v>
      </c>
      <c r="D156" s="16" t="s">
        <v>85</v>
      </c>
      <c r="E156" s="9" t="s">
        <v>174</v>
      </c>
      <c r="F156" s="22">
        <v>244</v>
      </c>
      <c r="G156" s="22"/>
      <c r="H156" s="25">
        <f>SUM(H157:H158)</f>
        <v>1227.5</v>
      </c>
    </row>
    <row r="157" spans="1:8" ht="13.5" hidden="1" thickBot="1">
      <c r="A157" s="17"/>
      <c r="B157" s="5" t="s">
        <v>232</v>
      </c>
      <c r="C157" s="23">
        <v>966</v>
      </c>
      <c r="D157" s="17" t="s">
        <v>85</v>
      </c>
      <c r="E157" s="1" t="s">
        <v>174</v>
      </c>
      <c r="F157" s="23">
        <v>244</v>
      </c>
      <c r="G157" s="23">
        <v>224</v>
      </c>
      <c r="H157" s="26">
        <v>900</v>
      </c>
    </row>
    <row r="158" spans="1:8" ht="13.5" hidden="1" thickBot="1">
      <c r="A158" s="17"/>
      <c r="B158" s="5" t="s">
        <v>197</v>
      </c>
      <c r="C158" s="23">
        <v>966</v>
      </c>
      <c r="D158" s="17" t="s">
        <v>85</v>
      </c>
      <c r="E158" s="1" t="s">
        <v>174</v>
      </c>
      <c r="F158" s="23">
        <v>244</v>
      </c>
      <c r="G158" s="23">
        <v>226</v>
      </c>
      <c r="H158" s="26">
        <v>327.5</v>
      </c>
    </row>
    <row r="159" spans="1:8" ht="13.5" thickBot="1">
      <c r="A159" s="79" t="s">
        <v>125</v>
      </c>
      <c r="B159" s="80" t="s">
        <v>47</v>
      </c>
      <c r="C159" s="81">
        <v>966</v>
      </c>
      <c r="D159" s="82" t="s">
        <v>86</v>
      </c>
      <c r="E159" s="82"/>
      <c r="F159" s="81"/>
      <c r="G159" s="81"/>
      <c r="H159" s="83">
        <f>H160</f>
        <v>58364.3</v>
      </c>
    </row>
    <row r="160" spans="1:8" ht="13.5" thickBot="1">
      <c r="A160" s="73" t="s">
        <v>127</v>
      </c>
      <c r="B160" s="74" t="s">
        <v>48</v>
      </c>
      <c r="C160" s="75">
        <v>966</v>
      </c>
      <c r="D160" s="76" t="s">
        <v>87</v>
      </c>
      <c r="E160" s="76"/>
      <c r="F160" s="75"/>
      <c r="G160" s="75"/>
      <c r="H160" s="77">
        <f>H168+H173+H178+H161+H166+H189+H197+H194</f>
        <v>58364.3</v>
      </c>
    </row>
    <row r="161" spans="1:8" ht="34.5" thickBot="1">
      <c r="A161" s="40" t="s">
        <v>128</v>
      </c>
      <c r="B161" s="41" t="s">
        <v>229</v>
      </c>
      <c r="C161" s="42">
        <v>966</v>
      </c>
      <c r="D161" s="43" t="s">
        <v>87</v>
      </c>
      <c r="E161" s="43" t="s">
        <v>221</v>
      </c>
      <c r="F161" s="42"/>
      <c r="G161" s="42"/>
      <c r="H161" s="66">
        <f>H162</f>
        <v>15000</v>
      </c>
    </row>
    <row r="162" spans="1:8" ht="23.25" thickBot="1">
      <c r="A162" s="9" t="s">
        <v>129</v>
      </c>
      <c r="B162" s="54" t="s">
        <v>24</v>
      </c>
      <c r="C162" s="29">
        <v>966</v>
      </c>
      <c r="D162" s="9" t="s">
        <v>87</v>
      </c>
      <c r="E162" s="9" t="s">
        <v>221</v>
      </c>
      <c r="F162" s="29">
        <v>200</v>
      </c>
      <c r="G162" s="29"/>
      <c r="H162" s="25">
        <f>'ассигнов 3'!H181</f>
        <v>15000</v>
      </c>
    </row>
    <row r="163" spans="1:8" ht="23.25" hidden="1" thickBot="1">
      <c r="A163" s="9"/>
      <c r="B163" s="5" t="s">
        <v>105</v>
      </c>
      <c r="C163" s="29">
        <v>966</v>
      </c>
      <c r="D163" s="9" t="s">
        <v>87</v>
      </c>
      <c r="E163" s="9" t="s">
        <v>221</v>
      </c>
      <c r="F163" s="29">
        <v>240</v>
      </c>
      <c r="G163" s="29"/>
      <c r="H163" s="25">
        <f>H164</f>
        <v>10000</v>
      </c>
    </row>
    <row r="164" spans="1:8" ht="23.25" hidden="1" thickBot="1">
      <c r="A164" s="9"/>
      <c r="B164" s="35" t="s">
        <v>188</v>
      </c>
      <c r="C164" s="29">
        <v>966</v>
      </c>
      <c r="D164" s="9" t="s">
        <v>87</v>
      </c>
      <c r="E164" s="9" t="s">
        <v>221</v>
      </c>
      <c r="F164" s="29">
        <v>244</v>
      </c>
      <c r="G164" s="29"/>
      <c r="H164" s="25">
        <f>H165</f>
        <v>10000</v>
      </c>
    </row>
    <row r="165" spans="1:8" ht="13.5" hidden="1" thickBot="1">
      <c r="A165" s="9"/>
      <c r="B165" s="5" t="s">
        <v>197</v>
      </c>
      <c r="C165" s="29">
        <v>966</v>
      </c>
      <c r="D165" s="9" t="s">
        <v>87</v>
      </c>
      <c r="E165" s="9" t="s">
        <v>221</v>
      </c>
      <c r="F165" s="29">
        <v>244</v>
      </c>
      <c r="G165" s="29">
        <v>226</v>
      </c>
      <c r="H165" s="25">
        <f>10125.3-125.3</f>
        <v>10000</v>
      </c>
    </row>
    <row r="166" spans="1:8" ht="34.5" thickBot="1">
      <c r="A166" s="40" t="s">
        <v>130</v>
      </c>
      <c r="B166" s="41" t="s">
        <v>185</v>
      </c>
      <c r="C166" s="42">
        <v>966</v>
      </c>
      <c r="D166" s="43" t="s">
        <v>87</v>
      </c>
      <c r="E166" s="43" t="s">
        <v>222</v>
      </c>
      <c r="F166" s="42"/>
      <c r="G166" s="42"/>
      <c r="H166" s="66">
        <f>H167</f>
        <v>3502.7</v>
      </c>
    </row>
    <row r="167" spans="1:8" ht="23.25" thickBot="1">
      <c r="A167" s="9" t="s">
        <v>131</v>
      </c>
      <c r="B167" s="33" t="s">
        <v>24</v>
      </c>
      <c r="C167" s="29">
        <v>966</v>
      </c>
      <c r="D167" s="9" t="s">
        <v>87</v>
      </c>
      <c r="E167" s="9" t="s">
        <v>222</v>
      </c>
      <c r="F167" s="29">
        <v>200</v>
      </c>
      <c r="G167" s="29"/>
      <c r="H167" s="25">
        <f>'ассигнов 3'!H186</f>
        <v>3502.7</v>
      </c>
    </row>
    <row r="168" spans="1:10" ht="45.75" thickBot="1">
      <c r="A168" s="40" t="s">
        <v>132</v>
      </c>
      <c r="B168" s="41" t="s">
        <v>121</v>
      </c>
      <c r="C168" s="42">
        <v>966</v>
      </c>
      <c r="D168" s="43" t="s">
        <v>87</v>
      </c>
      <c r="E168" s="43" t="s">
        <v>427</v>
      </c>
      <c r="F168" s="42"/>
      <c r="G168" s="42"/>
      <c r="H168" s="66">
        <f>H169</f>
        <v>7599.5</v>
      </c>
      <c r="J168" s="277"/>
    </row>
    <row r="169" spans="1:10" ht="23.25" thickBot="1">
      <c r="A169" s="16" t="s">
        <v>133</v>
      </c>
      <c r="B169" s="50" t="s">
        <v>24</v>
      </c>
      <c r="C169" s="51">
        <v>966</v>
      </c>
      <c r="D169" s="52" t="s">
        <v>87</v>
      </c>
      <c r="E169" s="58" t="s">
        <v>427</v>
      </c>
      <c r="F169" s="51">
        <v>200</v>
      </c>
      <c r="G169" s="51"/>
      <c r="H169" s="53">
        <f>'ассигнов 3'!H189</f>
        <v>7599.5</v>
      </c>
      <c r="I169" t="s">
        <v>236</v>
      </c>
      <c r="J169" s="277"/>
    </row>
    <row r="170" spans="1:10" ht="21.75" customHeight="1" hidden="1" thickBot="1">
      <c r="A170" s="16"/>
      <c r="B170" s="5" t="s">
        <v>105</v>
      </c>
      <c r="C170" s="51">
        <v>966</v>
      </c>
      <c r="D170" s="52" t="s">
        <v>87</v>
      </c>
      <c r="E170" s="58" t="s">
        <v>175</v>
      </c>
      <c r="F170" s="51">
        <v>240</v>
      </c>
      <c r="G170" s="51"/>
      <c r="H170" s="53">
        <f>H171</f>
        <v>9167.8</v>
      </c>
      <c r="J170" s="277"/>
    </row>
    <row r="171" spans="1:10" ht="22.5" hidden="1">
      <c r="A171" s="16"/>
      <c r="B171" s="35" t="s">
        <v>188</v>
      </c>
      <c r="C171" s="51">
        <v>966</v>
      </c>
      <c r="D171" s="52" t="s">
        <v>87</v>
      </c>
      <c r="E171" s="58" t="s">
        <v>175</v>
      </c>
      <c r="F171" s="51">
        <v>244</v>
      </c>
      <c r="G171" s="51"/>
      <c r="H171" s="53">
        <f>H172</f>
        <v>9167.8</v>
      </c>
      <c r="J171" s="277"/>
    </row>
    <row r="172" spans="1:10" ht="13.5" hidden="1" thickBot="1">
      <c r="A172" s="16"/>
      <c r="B172" s="5" t="s">
        <v>197</v>
      </c>
      <c r="C172" s="22">
        <v>966</v>
      </c>
      <c r="D172" s="16" t="s">
        <v>87</v>
      </c>
      <c r="E172" s="9" t="s">
        <v>175</v>
      </c>
      <c r="F172" s="22">
        <v>244</v>
      </c>
      <c r="G172" s="22">
        <v>226</v>
      </c>
      <c r="H172" s="25">
        <f>9793.9-626.1</f>
        <v>9167.8</v>
      </c>
      <c r="J172" s="277"/>
    </row>
    <row r="173" spans="1:10" ht="34.5" thickBot="1">
      <c r="A173" s="40" t="s">
        <v>134</v>
      </c>
      <c r="B173" s="41" t="s">
        <v>122</v>
      </c>
      <c r="C173" s="42">
        <v>966</v>
      </c>
      <c r="D173" s="43" t="s">
        <v>87</v>
      </c>
      <c r="E173" s="43" t="s">
        <v>428</v>
      </c>
      <c r="F173" s="42"/>
      <c r="G173" s="42"/>
      <c r="H173" s="66">
        <f>H174</f>
        <v>3372.9</v>
      </c>
      <c r="J173" s="277"/>
    </row>
    <row r="174" spans="1:10" ht="23.25" thickBot="1">
      <c r="A174" s="16" t="s">
        <v>135</v>
      </c>
      <c r="B174" s="33" t="s">
        <v>24</v>
      </c>
      <c r="C174" s="22">
        <v>966</v>
      </c>
      <c r="D174" s="16" t="s">
        <v>87</v>
      </c>
      <c r="E174" s="9" t="s">
        <v>428</v>
      </c>
      <c r="F174" s="22">
        <v>200</v>
      </c>
      <c r="G174" s="22"/>
      <c r="H174" s="25">
        <f>'ассигнов 3'!H193</f>
        <v>3372.9</v>
      </c>
      <c r="I174" t="s">
        <v>236</v>
      </c>
      <c r="J174" s="277"/>
    </row>
    <row r="175" spans="1:10" ht="22.5" hidden="1">
      <c r="A175" s="16"/>
      <c r="B175" s="5" t="s">
        <v>105</v>
      </c>
      <c r="C175" s="22">
        <v>966</v>
      </c>
      <c r="D175" s="16" t="s">
        <v>87</v>
      </c>
      <c r="E175" s="9" t="s">
        <v>176</v>
      </c>
      <c r="F175" s="22">
        <v>240</v>
      </c>
      <c r="G175" s="22"/>
      <c r="H175" s="25">
        <f>H176</f>
        <v>5851.400000000001</v>
      </c>
      <c r="J175" s="277"/>
    </row>
    <row r="176" spans="1:10" ht="22.5" hidden="1">
      <c r="A176" s="16"/>
      <c r="B176" s="35" t="s">
        <v>188</v>
      </c>
      <c r="C176" s="22">
        <v>966</v>
      </c>
      <c r="D176" s="16" t="s">
        <v>87</v>
      </c>
      <c r="E176" s="9" t="s">
        <v>176</v>
      </c>
      <c r="F176" s="22">
        <v>244</v>
      </c>
      <c r="G176" s="22"/>
      <c r="H176" s="25">
        <f>H177</f>
        <v>5851.400000000001</v>
      </c>
      <c r="J176" s="277"/>
    </row>
    <row r="177" spans="1:10" ht="13.5" hidden="1" thickBot="1">
      <c r="A177" s="16"/>
      <c r="B177" s="5" t="s">
        <v>197</v>
      </c>
      <c r="C177" s="22">
        <v>966</v>
      </c>
      <c r="D177" s="16" t="s">
        <v>87</v>
      </c>
      <c r="E177" s="9" t="s">
        <v>176</v>
      </c>
      <c r="F177" s="22">
        <v>244</v>
      </c>
      <c r="G177" s="22">
        <v>226</v>
      </c>
      <c r="H177" s="25">
        <f>7466.8-980-635.4</f>
        <v>5851.400000000001</v>
      </c>
      <c r="J177" s="277"/>
    </row>
    <row r="178" spans="1:10" ht="34.5" thickBot="1">
      <c r="A178" s="40" t="s">
        <v>136</v>
      </c>
      <c r="B178" s="41" t="s">
        <v>123</v>
      </c>
      <c r="C178" s="42">
        <v>966</v>
      </c>
      <c r="D178" s="43" t="s">
        <v>87</v>
      </c>
      <c r="E178" s="43" t="s">
        <v>429</v>
      </c>
      <c r="F178" s="42"/>
      <c r="G178" s="42"/>
      <c r="H178" s="306">
        <f>H179</f>
        <v>14312.4</v>
      </c>
      <c r="J178" s="277"/>
    </row>
    <row r="179" spans="1:9" ht="23.25" thickBot="1">
      <c r="A179" s="16" t="s">
        <v>137</v>
      </c>
      <c r="B179" s="54" t="s">
        <v>24</v>
      </c>
      <c r="C179" s="22">
        <v>966</v>
      </c>
      <c r="D179" s="16" t="s">
        <v>87</v>
      </c>
      <c r="E179" s="9" t="s">
        <v>429</v>
      </c>
      <c r="F179" s="22">
        <v>200</v>
      </c>
      <c r="G179" s="22"/>
      <c r="H179" s="25">
        <f>'ассигнов 3'!H198</f>
        <v>14312.4</v>
      </c>
      <c r="I179" t="s">
        <v>236</v>
      </c>
    </row>
    <row r="180" spans="1:8" ht="22.5" hidden="1">
      <c r="A180" s="16"/>
      <c r="B180" s="5" t="s">
        <v>105</v>
      </c>
      <c r="C180" s="22">
        <v>966</v>
      </c>
      <c r="D180" s="16" t="s">
        <v>87</v>
      </c>
      <c r="E180" s="9" t="s">
        <v>177</v>
      </c>
      <c r="F180" s="22">
        <v>240</v>
      </c>
      <c r="G180" s="22"/>
      <c r="H180" s="25">
        <f>H181</f>
        <v>15884.6</v>
      </c>
    </row>
    <row r="181" spans="1:8" ht="22.5" hidden="1">
      <c r="A181" s="16"/>
      <c r="B181" s="35" t="s">
        <v>188</v>
      </c>
      <c r="C181" s="22">
        <v>966</v>
      </c>
      <c r="D181" s="16" t="s">
        <v>87</v>
      </c>
      <c r="E181" s="9" t="s">
        <v>177</v>
      </c>
      <c r="F181" s="22">
        <v>244</v>
      </c>
      <c r="G181" s="22"/>
      <c r="H181" s="25">
        <f>H182</f>
        <v>15884.6</v>
      </c>
    </row>
    <row r="182" spans="1:8" ht="12.75" hidden="1">
      <c r="A182" s="16"/>
      <c r="B182" s="5" t="s">
        <v>197</v>
      </c>
      <c r="C182" s="22">
        <v>966</v>
      </c>
      <c r="D182" s="16" t="s">
        <v>87</v>
      </c>
      <c r="E182" s="9" t="s">
        <v>177</v>
      </c>
      <c r="F182" s="22">
        <v>244</v>
      </c>
      <c r="G182" s="22">
        <v>226</v>
      </c>
      <c r="H182" s="25">
        <f>22603.4-4561.2-2157.6</f>
        <v>15884.6</v>
      </c>
    </row>
    <row r="183" spans="1:8" ht="22.5" hidden="1">
      <c r="A183" s="9"/>
      <c r="B183" s="5" t="s">
        <v>105</v>
      </c>
      <c r="C183" s="29">
        <v>966</v>
      </c>
      <c r="D183" s="9" t="s">
        <v>87</v>
      </c>
      <c r="E183" s="9" t="s">
        <v>222</v>
      </c>
      <c r="F183" s="29">
        <v>240</v>
      </c>
      <c r="G183" s="29"/>
      <c r="H183" s="25">
        <f>H184</f>
        <v>6139.200000000001</v>
      </c>
    </row>
    <row r="184" spans="1:8" ht="22.5" hidden="1">
      <c r="A184" s="9"/>
      <c r="B184" s="35" t="s">
        <v>188</v>
      </c>
      <c r="C184" s="29">
        <v>966</v>
      </c>
      <c r="D184" s="9" t="s">
        <v>87</v>
      </c>
      <c r="E184" s="9" t="s">
        <v>222</v>
      </c>
      <c r="F184" s="29">
        <v>244</v>
      </c>
      <c r="G184" s="29"/>
      <c r="H184" s="25">
        <f>H185</f>
        <v>6139.200000000001</v>
      </c>
    </row>
    <row r="185" spans="1:8" ht="12.75" hidden="1">
      <c r="A185" s="9"/>
      <c r="B185" s="5" t="s">
        <v>197</v>
      </c>
      <c r="C185" s="29">
        <v>966</v>
      </c>
      <c r="D185" s="9" t="s">
        <v>87</v>
      </c>
      <c r="E185" s="9" t="s">
        <v>222</v>
      </c>
      <c r="F185" s="29">
        <v>244</v>
      </c>
      <c r="G185" s="29">
        <v>226</v>
      </c>
      <c r="H185" s="25">
        <f>1125.1+5014.1</f>
        <v>6139.200000000001</v>
      </c>
    </row>
    <row r="186" spans="1:8" ht="22.5" hidden="1">
      <c r="A186" s="1"/>
      <c r="B186" s="5" t="s">
        <v>105</v>
      </c>
      <c r="C186" s="23">
        <v>966</v>
      </c>
      <c r="D186" s="17" t="s">
        <v>87</v>
      </c>
      <c r="E186" s="1" t="s">
        <v>178</v>
      </c>
      <c r="F186" s="23">
        <v>240</v>
      </c>
      <c r="G186" s="23"/>
      <c r="H186" s="26">
        <f>H187</f>
        <v>2080.3</v>
      </c>
    </row>
    <row r="187" spans="1:8" ht="22.5" hidden="1">
      <c r="A187" s="1"/>
      <c r="B187" s="35" t="s">
        <v>188</v>
      </c>
      <c r="C187" s="23">
        <v>966</v>
      </c>
      <c r="D187" s="17" t="s">
        <v>87</v>
      </c>
      <c r="E187" s="1" t="s">
        <v>178</v>
      </c>
      <c r="F187" s="23">
        <v>244</v>
      </c>
      <c r="G187" s="23"/>
      <c r="H187" s="26">
        <f>H188</f>
        <v>2080.3</v>
      </c>
    </row>
    <row r="188" spans="1:8" ht="13.5" hidden="1" thickBot="1">
      <c r="A188" s="1"/>
      <c r="B188" s="5" t="s">
        <v>197</v>
      </c>
      <c r="C188" s="23">
        <v>966</v>
      </c>
      <c r="D188" s="17" t="s">
        <v>87</v>
      </c>
      <c r="E188" s="1" t="s">
        <v>178</v>
      </c>
      <c r="F188" s="23">
        <v>244</v>
      </c>
      <c r="G188" s="23">
        <v>226</v>
      </c>
      <c r="H188" s="26">
        <f>5110.3-3030</f>
        <v>2080.3</v>
      </c>
    </row>
    <row r="189" spans="1:8" ht="56.25" hidden="1">
      <c r="A189" s="258" t="s">
        <v>138</v>
      </c>
      <c r="B189" s="69" t="s">
        <v>156</v>
      </c>
      <c r="C189" s="70">
        <v>966</v>
      </c>
      <c r="D189" s="71" t="s">
        <v>87</v>
      </c>
      <c r="E189" s="71" t="s">
        <v>186</v>
      </c>
      <c r="F189" s="70"/>
      <c r="G189" s="70"/>
      <c r="H189" s="72">
        <f>H190</f>
        <v>0</v>
      </c>
    </row>
    <row r="190" spans="1:8" ht="22.5" hidden="1">
      <c r="A190" s="1" t="s">
        <v>139</v>
      </c>
      <c r="B190" s="109" t="s">
        <v>24</v>
      </c>
      <c r="C190" s="110">
        <v>966</v>
      </c>
      <c r="D190" s="108" t="s">
        <v>87</v>
      </c>
      <c r="E190" s="1" t="s">
        <v>186</v>
      </c>
      <c r="F190" s="110">
        <v>200</v>
      </c>
      <c r="G190" s="110"/>
      <c r="H190" s="26">
        <v>0</v>
      </c>
    </row>
    <row r="191" spans="1:8" ht="22.5" hidden="1">
      <c r="A191" s="1"/>
      <c r="B191" s="5" t="s">
        <v>105</v>
      </c>
      <c r="C191" s="110">
        <v>966</v>
      </c>
      <c r="D191" s="108" t="s">
        <v>87</v>
      </c>
      <c r="E191" s="1" t="s">
        <v>186</v>
      </c>
      <c r="F191" s="110">
        <v>240</v>
      </c>
      <c r="G191" s="110"/>
      <c r="H191" s="26">
        <f>H192</f>
        <v>983.7</v>
      </c>
    </row>
    <row r="192" spans="1:8" ht="22.5" hidden="1">
      <c r="A192" s="1"/>
      <c r="B192" s="35" t="s">
        <v>188</v>
      </c>
      <c r="C192" s="110">
        <v>966</v>
      </c>
      <c r="D192" s="108" t="s">
        <v>87</v>
      </c>
      <c r="E192" s="1" t="s">
        <v>186</v>
      </c>
      <c r="F192" s="110">
        <v>244</v>
      </c>
      <c r="G192" s="110"/>
      <c r="H192" s="26">
        <f>H193</f>
        <v>983.7</v>
      </c>
    </row>
    <row r="193" spans="1:8" ht="12.75" hidden="1">
      <c r="A193" s="63"/>
      <c r="B193" s="6" t="s">
        <v>207</v>
      </c>
      <c r="C193" s="49">
        <v>966</v>
      </c>
      <c r="D193" s="48" t="s">
        <v>87</v>
      </c>
      <c r="E193" s="63" t="s">
        <v>186</v>
      </c>
      <c r="F193" s="49">
        <v>244</v>
      </c>
      <c r="G193" s="49">
        <v>310</v>
      </c>
      <c r="H193" s="28">
        <v>983.7</v>
      </c>
    </row>
    <row r="194" spans="1:9" ht="57" thickBot="1">
      <c r="A194" s="40" t="s">
        <v>138</v>
      </c>
      <c r="B194" s="41" t="s">
        <v>156</v>
      </c>
      <c r="C194" s="42">
        <v>966</v>
      </c>
      <c r="D194" s="43" t="s">
        <v>87</v>
      </c>
      <c r="E194" s="43" t="s">
        <v>469</v>
      </c>
      <c r="F194" s="42"/>
      <c r="G194" s="42"/>
      <c r="H194" s="66">
        <f>H195</f>
        <v>1050</v>
      </c>
      <c r="I194" s="137"/>
    </row>
    <row r="195" spans="1:9" ht="23.25" thickBot="1">
      <c r="A195" s="119" t="s">
        <v>139</v>
      </c>
      <c r="B195" s="307" t="s">
        <v>24</v>
      </c>
      <c r="C195" s="118">
        <v>966</v>
      </c>
      <c r="D195" s="119" t="s">
        <v>87</v>
      </c>
      <c r="E195" s="9" t="s">
        <v>469</v>
      </c>
      <c r="F195" s="118">
        <v>200</v>
      </c>
      <c r="G195" s="118"/>
      <c r="H195" s="25">
        <f>H196</f>
        <v>1050</v>
      </c>
      <c r="I195" s="137"/>
    </row>
    <row r="196" spans="1:9" ht="22.5" hidden="1">
      <c r="A196" s="48"/>
      <c r="B196" s="6" t="s">
        <v>105</v>
      </c>
      <c r="C196" s="49">
        <v>966</v>
      </c>
      <c r="D196" s="48" t="s">
        <v>87</v>
      </c>
      <c r="E196" s="63" t="s">
        <v>469</v>
      </c>
      <c r="F196" s="49">
        <v>240</v>
      </c>
      <c r="G196" s="49"/>
      <c r="H196" s="28">
        <v>1050</v>
      </c>
      <c r="I196" s="137"/>
    </row>
    <row r="197" spans="1:8" ht="23.25" thickBot="1">
      <c r="A197" s="308" t="s">
        <v>472</v>
      </c>
      <c r="B197" s="41" t="s">
        <v>243</v>
      </c>
      <c r="C197" s="42">
        <v>966</v>
      </c>
      <c r="D197" s="43" t="s">
        <v>87</v>
      </c>
      <c r="E197" s="43" t="s">
        <v>431</v>
      </c>
      <c r="F197" s="42"/>
      <c r="G197" s="42"/>
      <c r="H197" s="66">
        <f>H198+H199+H200</f>
        <v>13526.8</v>
      </c>
    </row>
    <row r="198" spans="1:8" ht="56.25">
      <c r="A198" s="9" t="s">
        <v>473</v>
      </c>
      <c r="B198" s="4" t="s">
        <v>102</v>
      </c>
      <c r="C198" s="118">
        <v>966</v>
      </c>
      <c r="D198" s="119" t="s">
        <v>87</v>
      </c>
      <c r="E198" s="9" t="s">
        <v>431</v>
      </c>
      <c r="F198" s="118">
        <v>100</v>
      </c>
      <c r="G198" s="118"/>
      <c r="H198" s="25">
        <f>'ассигнов 3'!H211</f>
        <v>9721.4</v>
      </c>
    </row>
    <row r="199" spans="1:8" ht="22.5">
      <c r="A199" s="1" t="s">
        <v>474</v>
      </c>
      <c r="B199" s="5" t="s">
        <v>24</v>
      </c>
      <c r="C199" s="110">
        <v>966</v>
      </c>
      <c r="D199" s="17" t="s">
        <v>87</v>
      </c>
      <c r="E199" s="1" t="s">
        <v>431</v>
      </c>
      <c r="F199" s="23">
        <v>200</v>
      </c>
      <c r="G199" s="110"/>
      <c r="H199" s="26">
        <f>'ассигнов 3'!H216</f>
        <v>3802.6</v>
      </c>
    </row>
    <row r="200" spans="1:8" ht="13.5" thickBot="1">
      <c r="A200" s="18" t="s">
        <v>475</v>
      </c>
      <c r="B200" s="6" t="s">
        <v>106</v>
      </c>
      <c r="C200" s="24">
        <v>966</v>
      </c>
      <c r="D200" s="18" t="s">
        <v>87</v>
      </c>
      <c r="E200" s="63" t="s">
        <v>431</v>
      </c>
      <c r="F200" s="24">
        <v>800</v>
      </c>
      <c r="G200" s="24"/>
      <c r="H200" s="28">
        <f>'ассигнов 3'!H220</f>
        <v>2.8</v>
      </c>
    </row>
    <row r="201" spans="1:8" ht="13.5" thickBot="1">
      <c r="A201" s="79" t="s">
        <v>126</v>
      </c>
      <c r="B201" s="80" t="s">
        <v>51</v>
      </c>
      <c r="C201" s="81">
        <v>700</v>
      </c>
      <c r="D201" s="309"/>
      <c r="E201" s="309"/>
      <c r="F201" s="310"/>
      <c r="G201" s="310"/>
      <c r="H201" s="83">
        <f>H202</f>
        <v>335</v>
      </c>
    </row>
    <row r="202" spans="1:8" ht="13.5" thickBot="1">
      <c r="A202" s="73" t="s">
        <v>158</v>
      </c>
      <c r="B202" s="74" t="s">
        <v>53</v>
      </c>
      <c r="C202" s="75">
        <v>966</v>
      </c>
      <c r="D202" s="76" t="s">
        <v>89</v>
      </c>
      <c r="E202" s="76"/>
      <c r="F202" s="75"/>
      <c r="G202" s="75"/>
      <c r="H202" s="77">
        <f>H203</f>
        <v>335</v>
      </c>
    </row>
    <row r="203" spans="1:8" ht="79.5" thickBot="1">
      <c r="A203" s="40" t="s">
        <v>49</v>
      </c>
      <c r="B203" s="41" t="s">
        <v>110</v>
      </c>
      <c r="C203" s="42">
        <v>966</v>
      </c>
      <c r="D203" s="43" t="s">
        <v>89</v>
      </c>
      <c r="E203" s="43" t="s">
        <v>432</v>
      </c>
      <c r="F203" s="42"/>
      <c r="G203" s="42"/>
      <c r="H203" s="66">
        <f>H204+H207</f>
        <v>335</v>
      </c>
    </row>
    <row r="204" spans="1:8" ht="22.5">
      <c r="A204" s="16" t="s">
        <v>50</v>
      </c>
      <c r="B204" s="54" t="s">
        <v>24</v>
      </c>
      <c r="C204" s="22">
        <v>966</v>
      </c>
      <c r="D204" s="16" t="s">
        <v>89</v>
      </c>
      <c r="E204" s="9" t="s">
        <v>432</v>
      </c>
      <c r="F204" s="22">
        <v>200</v>
      </c>
      <c r="G204" s="22"/>
      <c r="H204" s="25">
        <f>'ассигнов 3'!H226</f>
        <v>305</v>
      </c>
    </row>
    <row r="205" spans="1:8" ht="22.5" hidden="1">
      <c r="A205" s="16"/>
      <c r="B205" s="5" t="s">
        <v>105</v>
      </c>
      <c r="C205" s="22">
        <v>966</v>
      </c>
      <c r="D205" s="16" t="s">
        <v>89</v>
      </c>
      <c r="E205" s="9" t="s">
        <v>179</v>
      </c>
      <c r="F205" s="22">
        <v>240</v>
      </c>
      <c r="G205" s="22"/>
      <c r="H205" s="25">
        <f>H206</f>
        <v>30</v>
      </c>
    </row>
    <row r="206" spans="1:8" ht="22.5" hidden="1">
      <c r="A206" s="16"/>
      <c r="B206" s="33" t="s">
        <v>188</v>
      </c>
      <c r="C206" s="22">
        <v>966</v>
      </c>
      <c r="D206" s="16" t="s">
        <v>89</v>
      </c>
      <c r="E206" s="9" t="s">
        <v>179</v>
      </c>
      <c r="F206" s="22">
        <v>244</v>
      </c>
      <c r="G206" s="22"/>
      <c r="H206" s="25">
        <f>H208</f>
        <v>30</v>
      </c>
    </row>
    <row r="207" spans="1:8" ht="13.5" thickBot="1">
      <c r="A207" s="16"/>
      <c r="B207" s="5" t="s">
        <v>482</v>
      </c>
      <c r="C207" s="22">
        <v>966</v>
      </c>
      <c r="D207" s="16" t="s">
        <v>89</v>
      </c>
      <c r="E207" s="9" t="s">
        <v>179</v>
      </c>
      <c r="F207" s="22">
        <v>300</v>
      </c>
      <c r="G207" s="22">
        <v>226</v>
      </c>
      <c r="H207" s="25">
        <f>H208</f>
        <v>30</v>
      </c>
    </row>
    <row r="208" spans="1:8" ht="13.5" hidden="1" thickBot="1">
      <c r="A208" s="16"/>
      <c r="B208" s="5" t="s">
        <v>482</v>
      </c>
      <c r="C208" s="22">
        <v>966</v>
      </c>
      <c r="D208" s="16" t="s">
        <v>89</v>
      </c>
      <c r="E208" s="9" t="s">
        <v>179</v>
      </c>
      <c r="F208" s="22">
        <v>340</v>
      </c>
      <c r="G208" s="22">
        <v>226</v>
      </c>
      <c r="H208" s="25">
        <v>30</v>
      </c>
    </row>
    <row r="209" spans="1:8" ht="13.5" thickBot="1">
      <c r="A209" s="79" t="s">
        <v>140</v>
      </c>
      <c r="B209" s="80" t="s">
        <v>56</v>
      </c>
      <c r="C209" s="81">
        <v>966</v>
      </c>
      <c r="D209" s="82" t="s">
        <v>90</v>
      </c>
      <c r="E209" s="82"/>
      <c r="F209" s="81"/>
      <c r="G209" s="81"/>
      <c r="H209" s="83">
        <f>H210</f>
        <v>15301.8</v>
      </c>
    </row>
    <row r="210" spans="1:10" ht="13.5" thickBot="1">
      <c r="A210" s="73" t="s">
        <v>52</v>
      </c>
      <c r="B210" s="74" t="s">
        <v>58</v>
      </c>
      <c r="C210" s="75">
        <v>966</v>
      </c>
      <c r="D210" s="76" t="s">
        <v>91</v>
      </c>
      <c r="E210" s="76"/>
      <c r="F210" s="75"/>
      <c r="G210" s="75"/>
      <c r="H210" s="77">
        <f>H211+H217</f>
        <v>15301.8</v>
      </c>
      <c r="J210" s="277"/>
    </row>
    <row r="211" spans="1:9" ht="45.75" thickBot="1">
      <c r="A211" s="40" t="s">
        <v>54</v>
      </c>
      <c r="B211" s="41" t="s">
        <v>118</v>
      </c>
      <c r="C211" s="42">
        <v>966</v>
      </c>
      <c r="D211" s="43" t="s">
        <v>91</v>
      </c>
      <c r="E211" s="43" t="s">
        <v>433</v>
      </c>
      <c r="F211" s="42"/>
      <c r="G211" s="42"/>
      <c r="H211" s="66">
        <f>H212</f>
        <v>15049.8</v>
      </c>
      <c r="I211" t="s">
        <v>236</v>
      </c>
    </row>
    <row r="212" spans="1:8" ht="22.5" hidden="1">
      <c r="A212" s="16" t="s">
        <v>55</v>
      </c>
      <c r="B212" s="33" t="s">
        <v>24</v>
      </c>
      <c r="C212" s="22">
        <v>966</v>
      </c>
      <c r="D212" s="16" t="s">
        <v>91</v>
      </c>
      <c r="E212" s="9" t="s">
        <v>433</v>
      </c>
      <c r="F212" s="22">
        <v>200</v>
      </c>
      <c r="G212" s="22"/>
      <c r="H212" s="25">
        <f>'ассигнов 3'!H233</f>
        <v>15049.8</v>
      </c>
    </row>
    <row r="213" spans="1:8" ht="22.5" hidden="1">
      <c r="A213" s="16"/>
      <c r="B213" s="5" t="s">
        <v>105</v>
      </c>
      <c r="C213" s="22">
        <v>966</v>
      </c>
      <c r="D213" s="16" t="s">
        <v>91</v>
      </c>
      <c r="E213" s="9" t="s">
        <v>180</v>
      </c>
      <c r="F213" s="22">
        <v>240</v>
      </c>
      <c r="G213" s="22"/>
      <c r="H213" s="25">
        <f>H214</f>
        <v>9453.699999999999</v>
      </c>
    </row>
    <row r="214" spans="1:8" ht="22.5" hidden="1">
      <c r="A214" s="16"/>
      <c r="B214" s="33" t="s">
        <v>188</v>
      </c>
      <c r="C214" s="22">
        <v>966</v>
      </c>
      <c r="D214" s="16" t="s">
        <v>91</v>
      </c>
      <c r="E214" s="9" t="s">
        <v>180</v>
      </c>
      <c r="F214" s="22">
        <v>244</v>
      </c>
      <c r="G214" s="22"/>
      <c r="H214" s="25">
        <f>SUM(H215:H216)</f>
        <v>9453.699999999999</v>
      </c>
    </row>
    <row r="215" spans="1:9" ht="12.75" hidden="1">
      <c r="A215" s="16"/>
      <c r="B215" s="5" t="s">
        <v>197</v>
      </c>
      <c r="C215" s="22">
        <v>966</v>
      </c>
      <c r="D215" s="16" t="s">
        <v>91</v>
      </c>
      <c r="E215" s="9" t="s">
        <v>180</v>
      </c>
      <c r="F215" s="22">
        <v>244</v>
      </c>
      <c r="G215" s="22">
        <v>226</v>
      </c>
      <c r="H215" s="25">
        <v>620</v>
      </c>
      <c r="I215">
        <v>500.3</v>
      </c>
    </row>
    <row r="216" spans="1:8" ht="13.5" thickBot="1">
      <c r="A216" s="16"/>
      <c r="B216" s="5" t="s">
        <v>192</v>
      </c>
      <c r="C216" s="22">
        <v>966</v>
      </c>
      <c r="D216" s="16" t="s">
        <v>91</v>
      </c>
      <c r="E216" s="9" t="s">
        <v>180</v>
      </c>
      <c r="F216" s="22">
        <v>244</v>
      </c>
      <c r="G216" s="22">
        <v>290</v>
      </c>
      <c r="H216" s="25">
        <f>8333.4+500.3</f>
        <v>8833.699999999999</v>
      </c>
    </row>
    <row r="217" spans="1:8" ht="23.25" thickBot="1">
      <c r="A217" s="40" t="s">
        <v>141</v>
      </c>
      <c r="B217" s="41" t="s">
        <v>119</v>
      </c>
      <c r="C217" s="42">
        <v>966</v>
      </c>
      <c r="D217" s="43" t="s">
        <v>91</v>
      </c>
      <c r="E217" s="43" t="s">
        <v>434</v>
      </c>
      <c r="F217" s="42"/>
      <c r="G217" s="42"/>
      <c r="H217" s="66">
        <f>H218</f>
        <v>252</v>
      </c>
    </row>
    <row r="218" spans="1:8" ht="22.5" hidden="1">
      <c r="A218" s="16" t="s">
        <v>142</v>
      </c>
      <c r="B218" s="33" t="s">
        <v>24</v>
      </c>
      <c r="C218" s="22">
        <v>966</v>
      </c>
      <c r="D218" s="16" t="s">
        <v>91</v>
      </c>
      <c r="E218" s="9" t="s">
        <v>434</v>
      </c>
      <c r="F218" s="22">
        <v>200</v>
      </c>
      <c r="G218" s="22"/>
      <c r="H218" s="25">
        <f>'ассигнов 3'!H239</f>
        <v>252</v>
      </c>
    </row>
    <row r="219" spans="1:8" ht="22.5" hidden="1">
      <c r="A219" s="16"/>
      <c r="B219" s="5" t="s">
        <v>105</v>
      </c>
      <c r="C219" s="22">
        <v>966</v>
      </c>
      <c r="D219" s="16" t="s">
        <v>91</v>
      </c>
      <c r="E219" s="9" t="s">
        <v>181</v>
      </c>
      <c r="F219" s="22">
        <v>240</v>
      </c>
      <c r="G219" s="22"/>
      <c r="H219" s="25">
        <f>H220</f>
        <v>0</v>
      </c>
    </row>
    <row r="220" spans="1:8" ht="22.5" hidden="1">
      <c r="A220" s="16"/>
      <c r="B220" s="33" t="s">
        <v>188</v>
      </c>
      <c r="C220" s="22">
        <v>966</v>
      </c>
      <c r="D220" s="16" t="s">
        <v>91</v>
      </c>
      <c r="E220" s="9" t="s">
        <v>181</v>
      </c>
      <c r="F220" s="22">
        <v>244</v>
      </c>
      <c r="G220" s="22"/>
      <c r="H220" s="25"/>
    </row>
    <row r="221" spans="1:8" ht="13.5" thickBot="1">
      <c r="A221" s="18"/>
      <c r="B221" s="6" t="s">
        <v>192</v>
      </c>
      <c r="C221" s="24">
        <v>966</v>
      </c>
      <c r="D221" s="18" t="s">
        <v>91</v>
      </c>
      <c r="E221" s="63" t="s">
        <v>181</v>
      </c>
      <c r="F221" s="24">
        <v>244</v>
      </c>
      <c r="G221" s="24">
        <v>290</v>
      </c>
      <c r="H221" s="28"/>
    </row>
    <row r="222" spans="1:8" ht="13.5" thickBot="1">
      <c r="A222" s="79" t="s">
        <v>143</v>
      </c>
      <c r="B222" s="80" t="s">
        <v>60</v>
      </c>
      <c r="C222" s="81">
        <v>966</v>
      </c>
      <c r="D222" s="82">
        <v>1000</v>
      </c>
      <c r="E222" s="82"/>
      <c r="F222" s="81"/>
      <c r="G222" s="81"/>
      <c r="H222" s="83">
        <f>H223+H229</f>
        <v>11510.24</v>
      </c>
    </row>
    <row r="223" spans="1:16" ht="13.5" thickBot="1">
      <c r="A223" s="73" t="s">
        <v>57</v>
      </c>
      <c r="B223" s="74" t="s">
        <v>62</v>
      </c>
      <c r="C223" s="75">
        <v>966</v>
      </c>
      <c r="D223" s="76">
        <v>1003</v>
      </c>
      <c r="E223" s="76"/>
      <c r="F223" s="75"/>
      <c r="G223" s="75"/>
      <c r="H223" s="77">
        <f>H224</f>
        <v>397.8</v>
      </c>
      <c r="N223" t="s">
        <v>442</v>
      </c>
      <c r="P223" s="259">
        <f>H230+H224</f>
        <v>8496.4</v>
      </c>
    </row>
    <row r="224" spans="1:8" ht="57" thickBot="1">
      <c r="A224" s="40" t="s">
        <v>59</v>
      </c>
      <c r="B224" s="41" t="s">
        <v>96</v>
      </c>
      <c r="C224" s="42">
        <v>966</v>
      </c>
      <c r="D224" s="43">
        <v>1003</v>
      </c>
      <c r="E224" s="43" t="s">
        <v>182</v>
      </c>
      <c r="F224" s="42"/>
      <c r="G224" s="42"/>
      <c r="H224" s="66">
        <f>H225</f>
        <v>397.8</v>
      </c>
    </row>
    <row r="225" spans="1:8" ht="12.75" hidden="1">
      <c r="A225" s="9" t="s">
        <v>144</v>
      </c>
      <c r="B225" s="10" t="s">
        <v>97</v>
      </c>
      <c r="C225" s="29">
        <v>966</v>
      </c>
      <c r="D225" s="9">
        <v>1003</v>
      </c>
      <c r="E225" s="9" t="s">
        <v>182</v>
      </c>
      <c r="F225" s="29">
        <v>300</v>
      </c>
      <c r="G225" s="29"/>
      <c r="H225" s="25">
        <f>'ассигнов 3'!H246</f>
        <v>397.8</v>
      </c>
    </row>
    <row r="226" spans="1:8" ht="12.75" hidden="1">
      <c r="A226" s="9"/>
      <c r="B226" s="35" t="s">
        <v>99</v>
      </c>
      <c r="C226" s="29">
        <v>966</v>
      </c>
      <c r="D226" s="9">
        <v>1003</v>
      </c>
      <c r="E226" s="9" t="s">
        <v>182</v>
      </c>
      <c r="F226" s="29">
        <v>310</v>
      </c>
      <c r="G226" s="29"/>
      <c r="H226" s="25">
        <f>H227</f>
        <v>397.82</v>
      </c>
    </row>
    <row r="227" spans="1:8" ht="12.75" hidden="1">
      <c r="A227" s="9"/>
      <c r="B227" s="107" t="s">
        <v>190</v>
      </c>
      <c r="C227" s="29">
        <v>966</v>
      </c>
      <c r="D227" s="9">
        <v>1003</v>
      </c>
      <c r="E227" s="9" t="s">
        <v>182</v>
      </c>
      <c r="F227" s="29">
        <v>312</v>
      </c>
      <c r="G227" s="29"/>
      <c r="H227" s="25">
        <f>H228</f>
        <v>397.82</v>
      </c>
    </row>
    <row r="228" spans="1:8" ht="23.25" thickBot="1">
      <c r="A228" s="9"/>
      <c r="B228" s="35" t="s">
        <v>228</v>
      </c>
      <c r="C228" s="29">
        <v>966</v>
      </c>
      <c r="D228" s="9">
        <v>1003</v>
      </c>
      <c r="E228" s="9" t="s">
        <v>182</v>
      </c>
      <c r="F228" s="29">
        <v>312</v>
      </c>
      <c r="G228" s="29">
        <v>263</v>
      </c>
      <c r="H228" s="25">
        <f>405.32-7.5</f>
        <v>397.82</v>
      </c>
    </row>
    <row r="229" spans="1:8" ht="13.5" thickBot="1">
      <c r="A229" s="73" t="s">
        <v>145</v>
      </c>
      <c r="B229" s="74" t="s">
        <v>64</v>
      </c>
      <c r="C229" s="75">
        <v>966</v>
      </c>
      <c r="D229" s="76">
        <v>1004</v>
      </c>
      <c r="E229" s="76"/>
      <c r="F229" s="75"/>
      <c r="G229" s="75"/>
      <c r="H229" s="77">
        <f>H230+H234</f>
        <v>11112.44</v>
      </c>
    </row>
    <row r="230" spans="1:8" ht="68.25" thickBot="1">
      <c r="A230" s="40" t="s">
        <v>146</v>
      </c>
      <c r="B230" s="41" t="s">
        <v>417</v>
      </c>
      <c r="C230" s="42">
        <v>966</v>
      </c>
      <c r="D230" s="43">
        <v>1004</v>
      </c>
      <c r="E230" s="43" t="s">
        <v>230</v>
      </c>
      <c r="F230" s="42"/>
      <c r="G230" s="42"/>
      <c r="H230" s="66">
        <f>H231</f>
        <v>8098.6</v>
      </c>
    </row>
    <row r="231" spans="1:8" ht="12.75" hidden="1">
      <c r="A231" s="9" t="s">
        <v>147</v>
      </c>
      <c r="B231" s="10" t="s">
        <v>97</v>
      </c>
      <c r="C231" s="29">
        <v>966</v>
      </c>
      <c r="D231" s="9">
        <v>1004</v>
      </c>
      <c r="E231" s="9" t="s">
        <v>230</v>
      </c>
      <c r="F231" s="29">
        <v>300</v>
      </c>
      <c r="G231" s="29"/>
      <c r="H231" s="25">
        <f>'ассигнов 3'!H252</f>
        <v>8098.6</v>
      </c>
    </row>
    <row r="232" spans="1:8" ht="12.75" hidden="1">
      <c r="A232" s="9"/>
      <c r="B232" s="35" t="s">
        <v>99</v>
      </c>
      <c r="C232" s="29">
        <v>966</v>
      </c>
      <c r="D232" s="9">
        <v>1004</v>
      </c>
      <c r="E232" s="9" t="s">
        <v>230</v>
      </c>
      <c r="F232" s="29">
        <v>310</v>
      </c>
      <c r="G232" s="29"/>
      <c r="H232" s="25">
        <f>H233</f>
        <v>6611.2</v>
      </c>
    </row>
    <row r="233" spans="1:8" ht="23.25" thickBot="1">
      <c r="A233" s="9"/>
      <c r="B233" s="35" t="s">
        <v>189</v>
      </c>
      <c r="C233" s="29">
        <v>966</v>
      </c>
      <c r="D233" s="9">
        <v>1004</v>
      </c>
      <c r="E233" s="9" t="s">
        <v>230</v>
      </c>
      <c r="F233" s="29">
        <v>313</v>
      </c>
      <c r="G233" s="29">
        <v>262</v>
      </c>
      <c r="H233" s="25">
        <f>5915.9+695.3</f>
        <v>6611.2</v>
      </c>
    </row>
    <row r="234" spans="1:8" ht="34.5" thickBot="1">
      <c r="A234" s="40" t="s">
        <v>148</v>
      </c>
      <c r="B234" s="41" t="s">
        <v>390</v>
      </c>
      <c r="C234" s="42">
        <v>966</v>
      </c>
      <c r="D234" s="43">
        <v>1004</v>
      </c>
      <c r="E234" s="43" t="s">
        <v>231</v>
      </c>
      <c r="F234" s="42"/>
      <c r="G234" s="42"/>
      <c r="H234" s="66">
        <f>H235</f>
        <v>3013.84</v>
      </c>
    </row>
    <row r="235" spans="1:8" ht="13.5" customHeight="1" hidden="1">
      <c r="A235" s="9" t="s">
        <v>149</v>
      </c>
      <c r="B235" s="10" t="s">
        <v>97</v>
      </c>
      <c r="C235" s="29">
        <v>966</v>
      </c>
      <c r="D235" s="9">
        <v>1004</v>
      </c>
      <c r="E235" s="9" t="s">
        <v>231</v>
      </c>
      <c r="F235" s="29">
        <v>300</v>
      </c>
      <c r="G235" s="29"/>
      <c r="H235" s="25">
        <f>'ассигнов 3'!H256</f>
        <v>3013.84</v>
      </c>
    </row>
    <row r="236" spans="1:8" ht="12.75" hidden="1">
      <c r="A236" s="9"/>
      <c r="B236" s="107" t="s">
        <v>107</v>
      </c>
      <c r="C236" s="29">
        <v>966</v>
      </c>
      <c r="D236" s="9">
        <v>1004</v>
      </c>
      <c r="E236" s="9" t="s">
        <v>231</v>
      </c>
      <c r="F236" s="29">
        <v>323</v>
      </c>
      <c r="G236" s="29"/>
      <c r="H236" s="25">
        <f>H237</f>
        <v>3008.2999999999997</v>
      </c>
    </row>
    <row r="237" spans="1:8" ht="23.25" thickBot="1">
      <c r="A237" s="9"/>
      <c r="B237" s="33" t="s">
        <v>189</v>
      </c>
      <c r="C237" s="29">
        <v>966</v>
      </c>
      <c r="D237" s="9">
        <v>1004</v>
      </c>
      <c r="E237" s="9" t="s">
        <v>231</v>
      </c>
      <c r="F237" s="29">
        <v>323</v>
      </c>
      <c r="G237" s="29">
        <v>226</v>
      </c>
      <c r="H237" s="25">
        <f>3333.7-325.4</f>
        <v>3008.2999999999997</v>
      </c>
    </row>
    <row r="238" spans="1:8" ht="13.5" thickBot="1">
      <c r="A238" s="79" t="s">
        <v>150</v>
      </c>
      <c r="B238" s="80" t="s">
        <v>65</v>
      </c>
      <c r="C238" s="81">
        <v>966</v>
      </c>
      <c r="D238" s="82">
        <v>1100</v>
      </c>
      <c r="E238" s="82"/>
      <c r="F238" s="81"/>
      <c r="G238" s="81"/>
      <c r="H238" s="83">
        <f>H239</f>
        <v>100</v>
      </c>
    </row>
    <row r="239" spans="1:8" ht="13.5" thickBot="1">
      <c r="A239" s="73" t="s">
        <v>61</v>
      </c>
      <c r="B239" s="74" t="s">
        <v>67</v>
      </c>
      <c r="C239" s="75">
        <v>966</v>
      </c>
      <c r="D239" s="76">
        <v>1102</v>
      </c>
      <c r="E239" s="76"/>
      <c r="F239" s="75"/>
      <c r="G239" s="75"/>
      <c r="H239" s="77">
        <f>H240</f>
        <v>100</v>
      </c>
    </row>
    <row r="240" spans="1:8" ht="90.75" thickBot="1">
      <c r="A240" s="40" t="s">
        <v>63</v>
      </c>
      <c r="B240" s="41" t="s">
        <v>120</v>
      </c>
      <c r="C240" s="42">
        <v>966</v>
      </c>
      <c r="D240" s="43">
        <v>1102</v>
      </c>
      <c r="E240" s="43" t="s">
        <v>233</v>
      </c>
      <c r="F240" s="42"/>
      <c r="G240" s="42"/>
      <c r="H240" s="66">
        <f>H241</f>
        <v>100</v>
      </c>
    </row>
    <row r="241" spans="1:8" ht="22.5" hidden="1">
      <c r="A241" s="16" t="s">
        <v>151</v>
      </c>
      <c r="B241" s="117" t="s">
        <v>24</v>
      </c>
      <c r="C241" s="22">
        <v>966</v>
      </c>
      <c r="D241" s="16">
        <v>1102</v>
      </c>
      <c r="E241" s="9" t="s">
        <v>233</v>
      </c>
      <c r="F241" s="22">
        <v>200</v>
      </c>
      <c r="G241" s="22"/>
      <c r="H241" s="25">
        <f>'ассигнов 3'!H263</f>
        <v>100</v>
      </c>
    </row>
    <row r="242" spans="1:8" ht="22.5" hidden="1">
      <c r="A242" s="17"/>
      <c r="B242" s="5" t="s">
        <v>105</v>
      </c>
      <c r="C242" s="23">
        <v>966</v>
      </c>
      <c r="D242" s="17">
        <v>1102</v>
      </c>
      <c r="E242" s="1" t="s">
        <v>233</v>
      </c>
      <c r="F242" s="23">
        <v>240</v>
      </c>
      <c r="G242" s="23"/>
      <c r="H242" s="26">
        <f>H243</f>
        <v>200</v>
      </c>
    </row>
    <row r="243" spans="1:8" ht="22.5" hidden="1">
      <c r="A243" s="17"/>
      <c r="B243" s="33" t="s">
        <v>188</v>
      </c>
      <c r="C243" s="23">
        <v>966</v>
      </c>
      <c r="D243" s="17">
        <v>1102</v>
      </c>
      <c r="E243" s="1" t="s">
        <v>233</v>
      </c>
      <c r="F243" s="23">
        <v>244</v>
      </c>
      <c r="G243" s="23"/>
      <c r="H243" s="26">
        <v>200</v>
      </c>
    </row>
    <row r="244" spans="1:8" ht="13.5" thickBot="1">
      <c r="A244" s="18"/>
      <c r="B244" s="6" t="s">
        <v>197</v>
      </c>
      <c r="C244" s="24">
        <v>966</v>
      </c>
      <c r="D244" s="18">
        <v>1102</v>
      </c>
      <c r="E244" s="63" t="s">
        <v>233</v>
      </c>
      <c r="F244" s="24">
        <v>244</v>
      </c>
      <c r="G244" s="24">
        <v>226</v>
      </c>
      <c r="H244" s="28">
        <v>200</v>
      </c>
    </row>
    <row r="245" spans="1:8" ht="13.5" thickBot="1">
      <c r="A245" s="79" t="s">
        <v>152</v>
      </c>
      <c r="B245" s="80" t="s">
        <v>70</v>
      </c>
      <c r="C245" s="81">
        <v>966</v>
      </c>
      <c r="D245" s="82">
        <v>1200</v>
      </c>
      <c r="E245" s="82"/>
      <c r="F245" s="81"/>
      <c r="G245" s="81"/>
      <c r="H245" s="83">
        <f>H246</f>
        <v>1279.2</v>
      </c>
    </row>
    <row r="246" spans="1:8" ht="13.5" thickBot="1">
      <c r="A246" s="73" t="s">
        <v>66</v>
      </c>
      <c r="B246" s="74" t="s">
        <v>71</v>
      </c>
      <c r="C246" s="75">
        <v>966</v>
      </c>
      <c r="D246" s="76">
        <v>1202</v>
      </c>
      <c r="E246" s="76"/>
      <c r="F246" s="75"/>
      <c r="G246" s="75"/>
      <c r="H246" s="77">
        <f>H247</f>
        <v>1279.2</v>
      </c>
    </row>
    <row r="247" spans="1:9" ht="113.25" thickBot="1">
      <c r="A247" s="40" t="s">
        <v>68</v>
      </c>
      <c r="B247" s="41" t="s">
        <v>109</v>
      </c>
      <c r="C247" s="42">
        <v>966</v>
      </c>
      <c r="D247" s="43">
        <v>1202</v>
      </c>
      <c r="E247" s="43" t="s">
        <v>183</v>
      </c>
      <c r="F247" s="42"/>
      <c r="G247" s="42"/>
      <c r="H247" s="66">
        <f>H248</f>
        <v>1279.2</v>
      </c>
      <c r="I247" t="s">
        <v>236</v>
      </c>
    </row>
    <row r="248" spans="1:8" ht="22.5" hidden="1">
      <c r="A248" s="16" t="s">
        <v>69</v>
      </c>
      <c r="B248" s="117" t="s">
        <v>24</v>
      </c>
      <c r="C248" s="22">
        <v>966</v>
      </c>
      <c r="D248" s="16">
        <v>1202</v>
      </c>
      <c r="E248" s="9" t="s">
        <v>183</v>
      </c>
      <c r="F248" s="22">
        <v>200</v>
      </c>
      <c r="G248" s="22"/>
      <c r="H248" s="25">
        <f>'ассигнов 3'!H270</f>
        <v>1279.2</v>
      </c>
    </row>
    <row r="249" spans="1:8" ht="22.5" hidden="1">
      <c r="A249" s="17"/>
      <c r="B249" s="5" t="s">
        <v>105</v>
      </c>
      <c r="C249" s="23">
        <v>966</v>
      </c>
      <c r="D249" s="17">
        <v>1202</v>
      </c>
      <c r="E249" s="1" t="s">
        <v>183</v>
      </c>
      <c r="F249" s="23">
        <v>240</v>
      </c>
      <c r="G249" s="23"/>
      <c r="H249" s="26">
        <f>H250</f>
        <v>3823.2</v>
      </c>
    </row>
    <row r="250" spans="1:8" ht="22.5" hidden="1">
      <c r="A250" s="17"/>
      <c r="B250" s="33" t="s">
        <v>188</v>
      </c>
      <c r="C250" s="23">
        <v>966</v>
      </c>
      <c r="D250" s="17">
        <v>1202</v>
      </c>
      <c r="E250" s="1" t="s">
        <v>183</v>
      </c>
      <c r="F250" s="23">
        <v>244</v>
      </c>
      <c r="G250" s="23"/>
      <c r="H250" s="26">
        <v>3823.2</v>
      </c>
    </row>
    <row r="251" spans="1:11" ht="12.75">
      <c r="A251" s="17"/>
      <c r="B251" s="5" t="s">
        <v>197</v>
      </c>
      <c r="C251" s="23">
        <v>966</v>
      </c>
      <c r="D251" s="17">
        <v>1202</v>
      </c>
      <c r="E251" s="1" t="s">
        <v>183</v>
      </c>
      <c r="F251" s="23">
        <v>244</v>
      </c>
      <c r="G251" s="23">
        <v>226</v>
      </c>
      <c r="H251" s="26"/>
      <c r="K251" s="259"/>
    </row>
    <row r="252" spans="1:11" ht="12.75">
      <c r="A252" s="30"/>
      <c r="B252" s="31" t="s">
        <v>72</v>
      </c>
      <c r="C252" s="32"/>
      <c r="D252" s="32"/>
      <c r="E252" s="64"/>
      <c r="F252" s="32"/>
      <c r="G252" s="32"/>
      <c r="H252" s="39">
        <f>H11+H49+H148+H159+H201+H209+H222+H238+H245</f>
        <v>120202.69000000002</v>
      </c>
      <c r="K252" s="259"/>
    </row>
  </sheetData>
  <sheetProtection/>
  <mergeCells count="2">
    <mergeCell ref="A3:H3"/>
    <mergeCell ref="B2:H2"/>
  </mergeCells>
  <printOptions/>
  <pageMargins left="0.7086614173228347" right="0.3937007874015748" top="0.3937007874015748" bottom="0.3937007874015748" header="0" footer="0"/>
  <pageSetup horizontalDpi="600" verticalDpi="600" orientation="portrait" paperSize="9" scale="94" r:id="rId1"/>
  <colBreaks count="1" manualBreakCount="1">
    <brk id="8" max="2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73"/>
  <sheetViews>
    <sheetView view="pageBreakPreview" zoomScaleNormal="115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6.75390625" style="13" customWidth="1"/>
    <col min="2" max="2" width="41.875" style="2" customWidth="1"/>
    <col min="3" max="3" width="6.125" style="11" hidden="1" customWidth="1"/>
    <col min="4" max="4" width="8.375" style="11" customWidth="1"/>
    <col min="5" max="5" width="10.75390625" style="65" customWidth="1"/>
    <col min="6" max="6" width="6.125" style="11" customWidth="1"/>
    <col min="7" max="7" width="7.375" style="11" hidden="1" customWidth="1"/>
    <col min="8" max="8" width="21.375" style="36" customWidth="1"/>
    <col min="9" max="9" width="0" style="137" hidden="1" customWidth="1"/>
    <col min="10" max="10" width="11.00390625" style="0" hidden="1" customWidth="1"/>
    <col min="11" max="12" width="0" style="0" hidden="1" customWidth="1"/>
    <col min="14" max="14" width="12.25390625" style="0" customWidth="1"/>
  </cols>
  <sheetData>
    <row r="1" spans="1:8" ht="15">
      <c r="A1" s="126"/>
      <c r="B1" s="126"/>
      <c r="C1" s="126"/>
      <c r="E1"/>
      <c r="F1"/>
      <c r="G1"/>
      <c r="H1" s="124" t="s">
        <v>187</v>
      </c>
    </row>
    <row r="2" spans="1:8" ht="12.75" customHeight="1">
      <c r="A2" s="126"/>
      <c r="B2" s="126"/>
      <c r="C2" s="126"/>
      <c r="E2"/>
      <c r="F2"/>
      <c r="G2"/>
      <c r="H2" s="124" t="s">
        <v>486</v>
      </c>
    </row>
    <row r="3" spans="1:8" ht="15" hidden="1">
      <c r="A3" s="131"/>
      <c r="B3" s="131"/>
      <c r="C3" s="126"/>
      <c r="E3"/>
      <c r="F3"/>
      <c r="G3"/>
      <c r="H3" s="124"/>
    </row>
    <row r="4" spans="1:8" ht="27.75" customHeight="1">
      <c r="A4" s="368" t="s">
        <v>481</v>
      </c>
      <c r="B4" s="369"/>
      <c r="C4" s="369"/>
      <c r="D4" s="369"/>
      <c r="E4" s="369"/>
      <c r="F4" s="369"/>
      <c r="G4" s="369"/>
      <c r="H4" s="369"/>
    </row>
    <row r="5" spans="1:8" ht="3.75" customHeight="1">
      <c r="A5" s="131"/>
      <c r="B5" s="136"/>
      <c r="C5" s="126"/>
      <c r="E5"/>
      <c r="F5"/>
      <c r="G5"/>
      <c r="H5" s="125"/>
    </row>
    <row r="6" spans="1:8" ht="3.75" customHeight="1">
      <c r="A6" s="131"/>
      <c r="B6" s="136"/>
      <c r="C6" s="126"/>
      <c r="E6"/>
      <c r="F6"/>
      <c r="G6"/>
      <c r="H6" s="125"/>
    </row>
    <row r="7" spans="1:8" ht="15">
      <c r="A7" s="131"/>
      <c r="B7" s="132"/>
      <c r="D7" s="129" t="s">
        <v>224</v>
      </c>
      <c r="E7"/>
      <c r="F7"/>
      <c r="G7"/>
      <c r="H7" s="125"/>
    </row>
    <row r="8" spans="1:12" s="115" customFormat="1" ht="12.75" customHeight="1">
      <c r="A8" s="133"/>
      <c r="B8" s="134"/>
      <c r="D8" s="129" t="s">
        <v>223</v>
      </c>
      <c r="E8" s="127"/>
      <c r="F8" s="127"/>
      <c r="G8" s="127"/>
      <c r="H8" s="127"/>
      <c r="I8" s="137"/>
      <c r="J8"/>
      <c r="K8"/>
      <c r="L8"/>
    </row>
    <row r="9" spans="1:12" s="115" customFormat="1" ht="12.75">
      <c r="A9" s="135"/>
      <c r="B9" s="134"/>
      <c r="D9" s="129" t="s">
        <v>226</v>
      </c>
      <c r="E9" s="127"/>
      <c r="F9" s="127"/>
      <c r="G9" s="127"/>
      <c r="H9" s="127"/>
      <c r="I9" s="137"/>
      <c r="J9"/>
      <c r="K9"/>
      <c r="L9"/>
    </row>
    <row r="10" spans="1:12" s="115" customFormat="1" ht="12.75">
      <c r="A10" s="14"/>
      <c r="B10" s="134"/>
      <c r="D10" s="128" t="s">
        <v>225</v>
      </c>
      <c r="E10" s="59"/>
      <c r="F10" s="12"/>
      <c r="G10" s="12"/>
      <c r="H10" s="37"/>
      <c r="I10" s="137"/>
      <c r="J10"/>
      <c r="K10"/>
      <c r="L10"/>
    </row>
    <row r="11" spans="1:12" s="115" customFormat="1" ht="12.75">
      <c r="A11" s="14"/>
      <c r="D11" s="128" t="s">
        <v>448</v>
      </c>
      <c r="E11" s="59"/>
      <c r="F11" s="12"/>
      <c r="G11" s="12"/>
      <c r="H11" s="37"/>
      <c r="I11" s="137"/>
      <c r="J11"/>
      <c r="K11"/>
      <c r="L11"/>
    </row>
    <row r="12" spans="1:12" s="115" customFormat="1" ht="42" customHeight="1">
      <c r="A12" s="15" t="s">
        <v>73</v>
      </c>
      <c r="B12" s="3" t="s">
        <v>74</v>
      </c>
      <c r="C12" s="21" t="s">
        <v>75</v>
      </c>
      <c r="D12" s="15" t="s">
        <v>208</v>
      </c>
      <c r="E12" s="60" t="s">
        <v>76</v>
      </c>
      <c r="F12" s="21" t="s">
        <v>209</v>
      </c>
      <c r="G12" s="21" t="s">
        <v>211</v>
      </c>
      <c r="H12" s="38" t="s">
        <v>210</v>
      </c>
      <c r="I12" s="137"/>
      <c r="J12"/>
      <c r="K12"/>
      <c r="L12"/>
    </row>
    <row r="13" spans="1:12" s="115" customFormat="1" ht="13.5" thickBot="1">
      <c r="A13" s="139" t="s">
        <v>0</v>
      </c>
      <c r="B13" s="140" t="s">
        <v>1</v>
      </c>
      <c r="C13" s="141">
        <v>928</v>
      </c>
      <c r="D13" s="139" t="s">
        <v>78</v>
      </c>
      <c r="E13" s="139"/>
      <c r="F13" s="141"/>
      <c r="G13" s="141"/>
      <c r="H13" s="142">
        <f>H14+H22</f>
        <v>3523.36</v>
      </c>
      <c r="I13" s="137"/>
      <c r="J13"/>
      <c r="K13"/>
      <c r="L13"/>
    </row>
    <row r="14" spans="1:12" s="115" customFormat="1" ht="41.25" customHeight="1" thickBot="1">
      <c r="A14" s="84" t="s">
        <v>2</v>
      </c>
      <c r="B14" s="85" t="s">
        <v>3</v>
      </c>
      <c r="C14" s="86">
        <v>928</v>
      </c>
      <c r="D14" s="87" t="s">
        <v>77</v>
      </c>
      <c r="E14" s="87"/>
      <c r="F14" s="86"/>
      <c r="G14" s="86"/>
      <c r="H14" s="88">
        <f>H15</f>
        <v>1226.46</v>
      </c>
      <c r="I14" s="137"/>
      <c r="J14"/>
      <c r="K14"/>
      <c r="L14"/>
    </row>
    <row r="15" spans="1:12" s="115" customFormat="1" ht="13.5" thickBot="1">
      <c r="A15" s="40" t="s">
        <v>4</v>
      </c>
      <c r="B15" s="90" t="s">
        <v>5</v>
      </c>
      <c r="C15" s="42">
        <v>928</v>
      </c>
      <c r="D15" s="43" t="s">
        <v>77</v>
      </c>
      <c r="E15" s="43" t="s">
        <v>159</v>
      </c>
      <c r="F15" s="42"/>
      <c r="G15" s="42"/>
      <c r="H15" s="66">
        <f>H16</f>
        <v>1226.46</v>
      </c>
      <c r="I15" s="137"/>
      <c r="J15"/>
      <c r="K15"/>
      <c r="L15"/>
    </row>
    <row r="16" spans="1:12" s="115" customFormat="1" ht="58.5" customHeight="1">
      <c r="A16" s="16" t="s">
        <v>103</v>
      </c>
      <c r="B16" s="19" t="s">
        <v>102</v>
      </c>
      <c r="C16" s="22">
        <v>928</v>
      </c>
      <c r="D16" s="16" t="s">
        <v>77</v>
      </c>
      <c r="E16" s="58" t="s">
        <v>159</v>
      </c>
      <c r="F16" s="22">
        <v>100</v>
      </c>
      <c r="G16" s="22" t="s">
        <v>80</v>
      </c>
      <c r="H16" s="25">
        <f>H17</f>
        <v>1226.46</v>
      </c>
      <c r="I16" s="137"/>
      <c r="J16"/>
      <c r="K16"/>
      <c r="L16"/>
    </row>
    <row r="17" spans="1:12" s="115" customFormat="1" ht="23.25" thickBot="1">
      <c r="A17" s="16"/>
      <c r="B17" s="20" t="s">
        <v>6</v>
      </c>
      <c r="C17" s="22">
        <v>928</v>
      </c>
      <c r="D17" s="16" t="s">
        <v>77</v>
      </c>
      <c r="E17" s="1" t="s">
        <v>159</v>
      </c>
      <c r="F17" s="22">
        <v>120</v>
      </c>
      <c r="G17" s="22"/>
      <c r="H17" s="25">
        <f>H18+H20</f>
        <v>1226.46</v>
      </c>
      <c r="I17" s="137"/>
      <c r="J17"/>
      <c r="K17"/>
      <c r="L17"/>
    </row>
    <row r="18" spans="1:12" s="115" customFormat="1" ht="22.5" hidden="1">
      <c r="A18" s="16"/>
      <c r="B18" s="20" t="s">
        <v>199</v>
      </c>
      <c r="C18" s="22">
        <v>928</v>
      </c>
      <c r="D18" s="16" t="s">
        <v>77</v>
      </c>
      <c r="E18" s="1" t="s">
        <v>159</v>
      </c>
      <c r="F18" s="22">
        <v>121</v>
      </c>
      <c r="G18" s="22"/>
      <c r="H18" s="25">
        <v>942.5</v>
      </c>
      <c r="I18" s="137"/>
      <c r="J18"/>
      <c r="K18"/>
      <c r="L18"/>
    </row>
    <row r="19" spans="1:12" s="115" customFormat="1" ht="12.75" hidden="1">
      <c r="A19" s="16"/>
      <c r="B19" s="20" t="s">
        <v>195</v>
      </c>
      <c r="C19" s="22">
        <v>928</v>
      </c>
      <c r="D19" s="16" t="s">
        <v>77</v>
      </c>
      <c r="E19" s="1" t="s">
        <v>159</v>
      </c>
      <c r="F19" s="22">
        <v>121</v>
      </c>
      <c r="G19" s="22">
        <v>211</v>
      </c>
      <c r="H19" s="25">
        <v>942.5</v>
      </c>
      <c r="I19" s="137"/>
      <c r="J19"/>
      <c r="K19"/>
      <c r="L19"/>
    </row>
    <row r="20" spans="1:12" s="115" customFormat="1" ht="33.75" hidden="1">
      <c r="A20" s="16"/>
      <c r="B20" s="20" t="s">
        <v>198</v>
      </c>
      <c r="C20" s="22">
        <v>928</v>
      </c>
      <c r="D20" s="16" t="s">
        <v>77</v>
      </c>
      <c r="E20" s="1" t="s">
        <v>159</v>
      </c>
      <c r="F20" s="22">
        <v>129</v>
      </c>
      <c r="G20" s="22"/>
      <c r="H20" s="25">
        <f>271.56+12.4</f>
        <v>283.96</v>
      </c>
      <c r="I20" s="137"/>
      <c r="J20"/>
      <c r="K20"/>
      <c r="L20"/>
    </row>
    <row r="21" spans="1:8" ht="13.5" hidden="1" thickBot="1">
      <c r="A21" s="16"/>
      <c r="B21" s="20" t="s">
        <v>196</v>
      </c>
      <c r="C21" s="22">
        <v>928</v>
      </c>
      <c r="D21" s="16" t="s">
        <v>77</v>
      </c>
      <c r="E21" s="106" t="s">
        <v>159</v>
      </c>
      <c r="F21" s="22">
        <v>129</v>
      </c>
      <c r="G21" s="22">
        <v>213</v>
      </c>
      <c r="H21" s="25"/>
    </row>
    <row r="22" spans="1:8" ht="45.75" thickBot="1">
      <c r="A22" s="84" t="s">
        <v>7</v>
      </c>
      <c r="B22" s="89" t="s">
        <v>8</v>
      </c>
      <c r="C22" s="86">
        <v>928</v>
      </c>
      <c r="D22" s="87" t="s">
        <v>79</v>
      </c>
      <c r="E22" s="87"/>
      <c r="F22" s="86"/>
      <c r="G22" s="86"/>
      <c r="H22" s="88">
        <f>H23+H28+H42</f>
        <v>2296.9</v>
      </c>
    </row>
    <row r="23" spans="1:8" ht="23.25" thickBot="1">
      <c r="A23" s="40" t="s">
        <v>100</v>
      </c>
      <c r="B23" s="41" t="s">
        <v>10</v>
      </c>
      <c r="C23" s="42">
        <v>928</v>
      </c>
      <c r="D23" s="43" t="s">
        <v>79</v>
      </c>
      <c r="E23" s="43" t="s">
        <v>160</v>
      </c>
      <c r="F23" s="42"/>
      <c r="G23" s="42"/>
      <c r="H23" s="66">
        <f>H24</f>
        <v>265.2</v>
      </c>
    </row>
    <row r="24" spans="1:8" ht="45" customHeight="1">
      <c r="A24" s="16" t="s">
        <v>104</v>
      </c>
      <c r="B24" s="4" t="s">
        <v>102</v>
      </c>
      <c r="C24" s="22">
        <v>928</v>
      </c>
      <c r="D24" s="16" t="s">
        <v>79</v>
      </c>
      <c r="E24" s="58" t="s">
        <v>160</v>
      </c>
      <c r="F24" s="22">
        <v>100</v>
      </c>
      <c r="G24" s="22"/>
      <c r="H24" s="25">
        <f>H25</f>
        <v>265.2</v>
      </c>
    </row>
    <row r="25" spans="1:8" ht="23.25" thickBot="1">
      <c r="A25" s="16"/>
      <c r="B25" s="20" t="s">
        <v>6</v>
      </c>
      <c r="C25" s="22">
        <v>928</v>
      </c>
      <c r="D25" s="16" t="s">
        <v>79</v>
      </c>
      <c r="E25" s="9" t="s">
        <v>160</v>
      </c>
      <c r="F25" s="22">
        <v>120</v>
      </c>
      <c r="G25" s="22"/>
      <c r="H25" s="25">
        <f>H26</f>
        <v>265.2</v>
      </c>
    </row>
    <row r="26" spans="1:8" ht="45.75" customHeight="1" hidden="1">
      <c r="A26" s="16"/>
      <c r="B26" s="20" t="s">
        <v>227</v>
      </c>
      <c r="C26" s="22">
        <v>928</v>
      </c>
      <c r="D26" s="16" t="s">
        <v>79</v>
      </c>
      <c r="E26" s="1" t="s">
        <v>160</v>
      </c>
      <c r="F26" s="22">
        <v>123</v>
      </c>
      <c r="G26" s="22"/>
      <c r="H26" s="25">
        <v>265.2</v>
      </c>
    </row>
    <row r="27" spans="1:8" ht="13.5" customHeight="1" hidden="1" thickBot="1">
      <c r="A27" s="16"/>
      <c r="B27" s="20" t="s">
        <v>197</v>
      </c>
      <c r="C27" s="22">
        <v>928</v>
      </c>
      <c r="D27" s="16" t="s">
        <v>79</v>
      </c>
      <c r="E27" s="106" t="s">
        <v>160</v>
      </c>
      <c r="F27" s="22">
        <v>123</v>
      </c>
      <c r="G27" s="22">
        <v>226</v>
      </c>
      <c r="H27" s="25"/>
    </row>
    <row r="28" spans="1:14" ht="23.25" thickBot="1">
      <c r="A28" s="40" t="s">
        <v>9</v>
      </c>
      <c r="B28" s="41" t="s">
        <v>12</v>
      </c>
      <c r="C28" s="42">
        <v>928</v>
      </c>
      <c r="D28" s="43" t="s">
        <v>79</v>
      </c>
      <c r="E28" s="43" t="s">
        <v>162</v>
      </c>
      <c r="F28" s="42"/>
      <c r="G28" s="42"/>
      <c r="H28" s="66">
        <f>H29+H33</f>
        <v>1957.2</v>
      </c>
      <c r="N28" s="259"/>
    </row>
    <row r="29" spans="1:8" ht="56.25" customHeight="1">
      <c r="A29" s="16" t="s">
        <v>11</v>
      </c>
      <c r="B29" s="4" t="s">
        <v>102</v>
      </c>
      <c r="C29" s="22">
        <v>928</v>
      </c>
      <c r="D29" s="16" t="s">
        <v>79</v>
      </c>
      <c r="E29" s="58" t="s">
        <v>162</v>
      </c>
      <c r="F29" s="22">
        <v>100</v>
      </c>
      <c r="G29" s="22"/>
      <c r="H29" s="25">
        <f>H30</f>
        <v>1570.4</v>
      </c>
    </row>
    <row r="30" spans="1:8" ht="22.5">
      <c r="A30" s="16"/>
      <c r="B30" s="20" t="s">
        <v>6</v>
      </c>
      <c r="C30" s="22">
        <v>928</v>
      </c>
      <c r="D30" s="16" t="s">
        <v>79</v>
      </c>
      <c r="E30" s="1" t="s">
        <v>162</v>
      </c>
      <c r="F30" s="22">
        <v>120</v>
      </c>
      <c r="G30" s="22"/>
      <c r="H30" s="25">
        <f>H31+H32</f>
        <v>1570.4</v>
      </c>
    </row>
    <row r="31" spans="1:8" ht="22.5" hidden="1">
      <c r="A31" s="16"/>
      <c r="B31" s="20" t="s">
        <v>199</v>
      </c>
      <c r="C31" s="22">
        <v>928</v>
      </c>
      <c r="D31" s="16" t="s">
        <v>79</v>
      </c>
      <c r="E31" s="1" t="s">
        <v>162</v>
      </c>
      <c r="F31" s="22">
        <v>121</v>
      </c>
      <c r="G31" s="22"/>
      <c r="H31" s="25">
        <v>1206.4</v>
      </c>
    </row>
    <row r="32" spans="1:8" ht="33.75" hidden="1">
      <c r="A32" s="16"/>
      <c r="B32" s="20" t="s">
        <v>198</v>
      </c>
      <c r="C32" s="22">
        <v>928</v>
      </c>
      <c r="D32" s="16" t="s">
        <v>79</v>
      </c>
      <c r="E32" s="1" t="s">
        <v>162</v>
      </c>
      <c r="F32" s="22">
        <v>129</v>
      </c>
      <c r="G32" s="22"/>
      <c r="H32" s="25">
        <f>364.4-0.4</f>
        <v>364</v>
      </c>
    </row>
    <row r="33" spans="1:8" ht="30" customHeight="1">
      <c r="A33" s="17" t="s">
        <v>193</v>
      </c>
      <c r="B33" s="33" t="s">
        <v>24</v>
      </c>
      <c r="C33" s="23">
        <v>928</v>
      </c>
      <c r="D33" s="17" t="s">
        <v>79</v>
      </c>
      <c r="E33" s="9" t="s">
        <v>162</v>
      </c>
      <c r="F33" s="23">
        <v>200</v>
      </c>
      <c r="G33" s="23"/>
      <c r="H33" s="26">
        <f>H34</f>
        <v>386.8</v>
      </c>
    </row>
    <row r="34" spans="1:8" ht="30" customHeight="1">
      <c r="A34" s="17"/>
      <c r="B34" s="5" t="s">
        <v>105</v>
      </c>
      <c r="C34" s="23">
        <v>928</v>
      </c>
      <c r="D34" s="17" t="s">
        <v>79</v>
      </c>
      <c r="E34" s="1" t="s">
        <v>162</v>
      </c>
      <c r="F34" s="23">
        <v>240</v>
      </c>
      <c r="G34" s="23"/>
      <c r="H34" s="26">
        <f>H36+H37</f>
        <v>386.8</v>
      </c>
    </row>
    <row r="35" spans="1:12" s="115" customFormat="1" ht="12.75" customHeight="1" hidden="1">
      <c r="A35" s="17"/>
      <c r="B35" s="7" t="s">
        <v>200</v>
      </c>
      <c r="C35" s="23">
        <v>928</v>
      </c>
      <c r="D35" s="17" t="s">
        <v>79</v>
      </c>
      <c r="E35" s="1" t="s">
        <v>162</v>
      </c>
      <c r="F35" s="23">
        <v>242</v>
      </c>
      <c r="G35" s="23">
        <v>221</v>
      </c>
      <c r="H35" s="26">
        <f>200-166</f>
        <v>34</v>
      </c>
      <c r="I35" s="137">
        <v>-166</v>
      </c>
      <c r="J35"/>
      <c r="K35"/>
      <c r="L35"/>
    </row>
    <row r="36" spans="1:12" s="115" customFormat="1" ht="30" customHeight="1" hidden="1">
      <c r="A36" s="17"/>
      <c r="B36" s="111" t="s">
        <v>188</v>
      </c>
      <c r="C36" s="23">
        <v>928</v>
      </c>
      <c r="D36" s="17" t="s">
        <v>79</v>
      </c>
      <c r="E36" s="62" t="s">
        <v>162</v>
      </c>
      <c r="F36" s="23">
        <v>244</v>
      </c>
      <c r="G36" s="23"/>
      <c r="H36" s="26">
        <f>386.8-49.6</f>
        <v>337.2</v>
      </c>
      <c r="I36" s="137"/>
      <c r="J36"/>
      <c r="K36"/>
      <c r="L36"/>
    </row>
    <row r="37" spans="1:12" s="115" customFormat="1" ht="24.75" customHeight="1" hidden="1">
      <c r="A37" s="63"/>
      <c r="B37" s="160" t="s">
        <v>191</v>
      </c>
      <c r="C37" s="27">
        <v>928</v>
      </c>
      <c r="D37" s="63" t="s">
        <v>79</v>
      </c>
      <c r="E37" s="1" t="s">
        <v>162</v>
      </c>
      <c r="F37" s="267">
        <v>242</v>
      </c>
      <c r="G37" s="267">
        <v>223</v>
      </c>
      <c r="H37" s="28">
        <v>49.6</v>
      </c>
      <c r="I37" s="137">
        <v>21.2</v>
      </c>
      <c r="J37"/>
      <c r="K37"/>
      <c r="L37"/>
    </row>
    <row r="38" spans="1:12" s="115" customFormat="1" ht="12.75" customHeight="1" hidden="1">
      <c r="A38" s="17"/>
      <c r="B38" s="5" t="s">
        <v>202</v>
      </c>
      <c r="C38" s="23">
        <v>928</v>
      </c>
      <c r="D38" s="18" t="s">
        <v>79</v>
      </c>
      <c r="E38" s="1" t="s">
        <v>162</v>
      </c>
      <c r="F38" s="24">
        <v>244</v>
      </c>
      <c r="G38" s="23">
        <v>225</v>
      </c>
      <c r="H38" s="26">
        <f>30+99.2</f>
        <v>129.2</v>
      </c>
      <c r="I38" s="137">
        <v>99.2</v>
      </c>
      <c r="J38"/>
      <c r="K38"/>
      <c r="L38"/>
    </row>
    <row r="39" spans="1:12" s="115" customFormat="1" ht="12.75" customHeight="1" hidden="1">
      <c r="A39" s="17"/>
      <c r="B39" s="5" t="s">
        <v>197</v>
      </c>
      <c r="C39" s="23">
        <v>928</v>
      </c>
      <c r="D39" s="17" t="s">
        <v>79</v>
      </c>
      <c r="E39" s="1" t="s">
        <v>162</v>
      </c>
      <c r="F39" s="23">
        <v>244</v>
      </c>
      <c r="G39" s="110">
        <v>226</v>
      </c>
      <c r="H39" s="26">
        <f>56+54</f>
        <v>110</v>
      </c>
      <c r="I39" s="137">
        <v>54</v>
      </c>
      <c r="J39"/>
      <c r="K39"/>
      <c r="L39"/>
    </row>
    <row r="40" spans="1:12" s="115" customFormat="1" ht="12.75" customHeight="1" hidden="1">
      <c r="A40" s="17"/>
      <c r="B40" s="5" t="s">
        <v>207</v>
      </c>
      <c r="C40" s="23">
        <v>928</v>
      </c>
      <c r="D40" s="17" t="s">
        <v>79</v>
      </c>
      <c r="E40" s="1" t="s">
        <v>162</v>
      </c>
      <c r="F40" s="23">
        <v>244</v>
      </c>
      <c r="G40" s="110">
        <v>310</v>
      </c>
      <c r="H40" s="26">
        <v>20</v>
      </c>
      <c r="I40" s="137">
        <v>20</v>
      </c>
      <c r="J40"/>
      <c r="K40"/>
      <c r="L40"/>
    </row>
    <row r="41" spans="1:12" s="115" customFormat="1" ht="12.75" customHeight="1" hidden="1">
      <c r="A41" s="17"/>
      <c r="B41" s="5" t="s">
        <v>206</v>
      </c>
      <c r="C41" s="23">
        <v>928</v>
      </c>
      <c r="D41" s="17" t="s">
        <v>79</v>
      </c>
      <c r="E41" s="1" t="s">
        <v>162</v>
      </c>
      <c r="F41" s="23">
        <v>244</v>
      </c>
      <c r="G41" s="110">
        <v>340</v>
      </c>
      <c r="H41" s="26">
        <v>104.5</v>
      </c>
      <c r="I41" s="137">
        <v>100</v>
      </c>
      <c r="J41"/>
      <c r="K41"/>
      <c r="L41"/>
    </row>
    <row r="42" spans="1:12" s="115" customFormat="1" ht="13.5" thickBot="1">
      <c r="A42" s="149" t="s">
        <v>101</v>
      </c>
      <c r="B42" s="150" t="s">
        <v>13</v>
      </c>
      <c r="C42" s="151">
        <v>928</v>
      </c>
      <c r="D42" s="152" t="s">
        <v>79</v>
      </c>
      <c r="E42" s="153" t="s">
        <v>161</v>
      </c>
      <c r="F42" s="151"/>
      <c r="G42" s="151"/>
      <c r="H42" s="268">
        <f>H43</f>
        <v>74.5</v>
      </c>
      <c r="I42" s="137"/>
      <c r="J42"/>
      <c r="K42"/>
      <c r="L42"/>
    </row>
    <row r="43" spans="1:12" s="115" customFormat="1" ht="12.75" hidden="1">
      <c r="A43" s="17" t="s">
        <v>203</v>
      </c>
      <c r="B43" s="5" t="s">
        <v>106</v>
      </c>
      <c r="C43" s="23">
        <v>928</v>
      </c>
      <c r="D43" s="17" t="s">
        <v>79</v>
      </c>
      <c r="E43" s="1" t="s">
        <v>161</v>
      </c>
      <c r="F43" s="23">
        <v>800</v>
      </c>
      <c r="G43" s="23"/>
      <c r="H43" s="26">
        <f>H44</f>
        <v>74.5</v>
      </c>
      <c r="I43" s="137"/>
      <c r="J43"/>
      <c r="K43"/>
      <c r="L43"/>
    </row>
    <row r="44" spans="1:12" s="115" customFormat="1" ht="12.75" hidden="1">
      <c r="A44" s="17"/>
      <c r="B44" s="7" t="s">
        <v>14</v>
      </c>
      <c r="C44" s="23">
        <v>928</v>
      </c>
      <c r="D44" s="17" t="s">
        <v>79</v>
      </c>
      <c r="E44" s="1" t="s">
        <v>161</v>
      </c>
      <c r="F44" s="23">
        <v>850</v>
      </c>
      <c r="G44" s="23"/>
      <c r="H44" s="26">
        <f>H46+H45</f>
        <v>74.5</v>
      </c>
      <c r="I44" s="137"/>
      <c r="J44"/>
      <c r="K44"/>
      <c r="L44"/>
    </row>
    <row r="45" spans="1:12" s="115" customFormat="1" ht="22.5" hidden="1">
      <c r="A45" s="17"/>
      <c r="B45" s="147" t="s">
        <v>237</v>
      </c>
      <c r="C45" s="23"/>
      <c r="D45" s="17" t="s">
        <v>79</v>
      </c>
      <c r="E45" s="1" t="s">
        <v>161</v>
      </c>
      <c r="F45" s="23">
        <v>851</v>
      </c>
      <c r="G45" s="23"/>
      <c r="H45" s="26">
        <v>0.5</v>
      </c>
      <c r="I45" s="137"/>
      <c r="J45"/>
      <c r="K45"/>
      <c r="L45"/>
    </row>
    <row r="46" spans="1:12" s="115" customFormat="1" ht="12.75" hidden="1">
      <c r="A46" s="17"/>
      <c r="B46" s="7" t="s">
        <v>204</v>
      </c>
      <c r="C46" s="23">
        <v>928</v>
      </c>
      <c r="D46" s="17" t="s">
        <v>79</v>
      </c>
      <c r="E46" s="1" t="s">
        <v>161</v>
      </c>
      <c r="F46" s="23">
        <v>853</v>
      </c>
      <c r="G46" s="23"/>
      <c r="H46" s="26">
        <v>74</v>
      </c>
      <c r="I46" s="137"/>
      <c r="J46"/>
      <c r="K46"/>
      <c r="L46"/>
    </row>
    <row r="47" spans="1:12" s="115" customFormat="1" ht="13.5" hidden="1" thickBot="1">
      <c r="A47" s="16"/>
      <c r="B47" s="116" t="s">
        <v>192</v>
      </c>
      <c r="C47" s="22">
        <v>928</v>
      </c>
      <c r="D47" s="16" t="s">
        <v>79</v>
      </c>
      <c r="E47" s="1" t="s">
        <v>161</v>
      </c>
      <c r="F47" s="22">
        <v>853</v>
      </c>
      <c r="G47" s="22">
        <v>290</v>
      </c>
      <c r="H47" s="25">
        <v>74.3</v>
      </c>
      <c r="I47" s="137"/>
      <c r="J47"/>
      <c r="K47"/>
      <c r="L47"/>
    </row>
    <row r="48" spans="1:12" s="115" customFormat="1" ht="13.5" hidden="1" thickBot="1">
      <c r="A48" s="79" t="s">
        <v>213</v>
      </c>
      <c r="B48" s="80" t="s">
        <v>1</v>
      </c>
      <c r="C48" s="81">
        <v>966</v>
      </c>
      <c r="D48" s="82" t="s">
        <v>78</v>
      </c>
      <c r="E48" s="82"/>
      <c r="F48" s="81"/>
      <c r="G48" s="81"/>
      <c r="H48" s="83">
        <f>H50+H109+H113</f>
        <v>29738.79</v>
      </c>
      <c r="I48" s="137"/>
      <c r="J48"/>
      <c r="K48"/>
      <c r="L48"/>
    </row>
    <row r="49" spans="1:9" ht="13.5" hidden="1" thickBot="1">
      <c r="A49" s="79" t="s">
        <v>213</v>
      </c>
      <c r="B49" s="80" t="s">
        <v>1</v>
      </c>
      <c r="C49" s="81">
        <v>966</v>
      </c>
      <c r="D49" s="82" t="s">
        <v>78</v>
      </c>
      <c r="E49" s="82"/>
      <c r="F49" s="81"/>
      <c r="G49" s="81"/>
      <c r="H49" s="83">
        <f>H50+H109+H113</f>
        <v>29738.79</v>
      </c>
      <c r="I49"/>
    </row>
    <row r="50" spans="1:12" s="115" customFormat="1" ht="45.75" hidden="1" thickBot="1">
      <c r="A50" s="73" t="s">
        <v>15</v>
      </c>
      <c r="B50" s="74" t="s">
        <v>16</v>
      </c>
      <c r="C50" s="75">
        <v>966</v>
      </c>
      <c r="D50" s="76" t="s">
        <v>82</v>
      </c>
      <c r="E50" s="76"/>
      <c r="F50" s="75"/>
      <c r="G50" s="75"/>
      <c r="H50" s="77">
        <f>H51+H58+H88+H93</f>
        <v>25714.39</v>
      </c>
      <c r="I50" s="137"/>
      <c r="J50"/>
      <c r="K50"/>
      <c r="L50"/>
    </row>
    <row r="51" spans="1:12" s="115" customFormat="1" ht="45" customHeight="1">
      <c r="A51" s="68" t="s">
        <v>17</v>
      </c>
      <c r="B51" s="69" t="s">
        <v>18</v>
      </c>
      <c r="C51" s="70">
        <v>966</v>
      </c>
      <c r="D51" s="71" t="s">
        <v>82</v>
      </c>
      <c r="E51" s="71" t="s">
        <v>163</v>
      </c>
      <c r="F51" s="70"/>
      <c r="G51" s="70"/>
      <c r="H51" s="72">
        <f>H53</f>
        <v>1226.46</v>
      </c>
      <c r="I51" s="137"/>
      <c r="J51"/>
      <c r="K51"/>
      <c r="L51"/>
    </row>
    <row r="52" spans="1:12" s="115" customFormat="1" ht="56.25" customHeight="1">
      <c r="A52" s="17" t="s">
        <v>19</v>
      </c>
      <c r="B52" s="5" t="s">
        <v>102</v>
      </c>
      <c r="C52" s="27">
        <v>966</v>
      </c>
      <c r="D52" s="1" t="s">
        <v>82</v>
      </c>
      <c r="E52" s="1" t="s">
        <v>163</v>
      </c>
      <c r="F52" s="27">
        <v>100</v>
      </c>
      <c r="G52" s="27"/>
      <c r="H52" s="26">
        <f>H53</f>
        <v>1226.46</v>
      </c>
      <c r="I52" s="137"/>
      <c r="J52"/>
      <c r="K52"/>
      <c r="L52"/>
    </row>
    <row r="53" spans="1:8" ht="31.5" customHeight="1" thickBot="1">
      <c r="A53" s="17"/>
      <c r="B53" s="20" t="s">
        <v>6</v>
      </c>
      <c r="C53" s="27">
        <v>966</v>
      </c>
      <c r="D53" s="1" t="s">
        <v>82</v>
      </c>
      <c r="E53" s="9" t="s">
        <v>163</v>
      </c>
      <c r="F53" s="27">
        <v>120</v>
      </c>
      <c r="G53" s="27"/>
      <c r="H53" s="26">
        <f>H54+H57</f>
        <v>1226.46</v>
      </c>
    </row>
    <row r="54" spans="1:8" ht="22.5" hidden="1">
      <c r="A54" s="16"/>
      <c r="B54" s="20" t="s">
        <v>199</v>
      </c>
      <c r="C54" s="27">
        <v>966</v>
      </c>
      <c r="D54" s="1" t="s">
        <v>82</v>
      </c>
      <c r="E54" s="1" t="s">
        <v>163</v>
      </c>
      <c r="F54" s="22">
        <v>121</v>
      </c>
      <c r="G54" s="22"/>
      <c r="H54" s="25">
        <v>942.5</v>
      </c>
    </row>
    <row r="55" spans="1:8" ht="12.75" hidden="1">
      <c r="A55" s="16"/>
      <c r="B55" s="20" t="s">
        <v>195</v>
      </c>
      <c r="C55" s="27">
        <v>966</v>
      </c>
      <c r="D55" s="1" t="s">
        <v>82</v>
      </c>
      <c r="E55" s="1" t="s">
        <v>163</v>
      </c>
      <c r="F55" s="22">
        <v>121</v>
      </c>
      <c r="G55" s="22">
        <v>211</v>
      </c>
      <c r="H55" s="25">
        <v>942.5</v>
      </c>
    </row>
    <row r="56" spans="1:8" ht="33.75" hidden="1">
      <c r="A56" s="16"/>
      <c r="B56" s="20" t="s">
        <v>198</v>
      </c>
      <c r="C56" s="27">
        <v>966</v>
      </c>
      <c r="D56" s="1" t="s">
        <v>82</v>
      </c>
      <c r="E56" s="1" t="s">
        <v>163</v>
      </c>
      <c r="F56" s="22">
        <v>129</v>
      </c>
      <c r="G56" s="22"/>
      <c r="H56" s="25">
        <f>H57</f>
        <v>283.96</v>
      </c>
    </row>
    <row r="57" spans="1:13" ht="13.5" hidden="1" thickBot="1">
      <c r="A57" s="16"/>
      <c r="B57" s="20" t="s">
        <v>196</v>
      </c>
      <c r="C57" s="27">
        <v>966</v>
      </c>
      <c r="D57" s="1" t="s">
        <v>82</v>
      </c>
      <c r="E57" s="62" t="s">
        <v>163</v>
      </c>
      <c r="F57" s="22">
        <v>129</v>
      </c>
      <c r="G57" s="22">
        <v>213</v>
      </c>
      <c r="H57" s="25">
        <f>271.56+12.4</f>
        <v>283.96</v>
      </c>
      <c r="M57">
        <v>12.4</v>
      </c>
    </row>
    <row r="58" spans="1:8" ht="34.5" thickBot="1">
      <c r="A58" s="40" t="s">
        <v>20</v>
      </c>
      <c r="B58" s="41" t="s">
        <v>21</v>
      </c>
      <c r="C58" s="42">
        <v>966</v>
      </c>
      <c r="D58" s="43" t="s">
        <v>82</v>
      </c>
      <c r="E58" s="43" t="s">
        <v>164</v>
      </c>
      <c r="F58" s="42"/>
      <c r="G58" s="42"/>
      <c r="H58" s="66">
        <f>H59+H64+H79</f>
        <v>20353.73</v>
      </c>
    </row>
    <row r="59" spans="1:8" ht="44.25" customHeight="1">
      <c r="A59" s="17" t="s">
        <v>22</v>
      </c>
      <c r="B59" s="105" t="s">
        <v>102</v>
      </c>
      <c r="C59" s="45">
        <v>966</v>
      </c>
      <c r="D59" s="46" t="s">
        <v>82</v>
      </c>
      <c r="E59" s="61" t="s">
        <v>164</v>
      </c>
      <c r="F59" s="45">
        <v>100</v>
      </c>
      <c r="G59" s="45"/>
      <c r="H59" s="55">
        <f>H60</f>
        <v>17407.73</v>
      </c>
    </row>
    <row r="60" spans="1:8" ht="22.5">
      <c r="A60" s="17"/>
      <c r="B60" s="20" t="s">
        <v>6</v>
      </c>
      <c r="C60" s="27">
        <v>966</v>
      </c>
      <c r="D60" s="1" t="s">
        <v>82</v>
      </c>
      <c r="E60" s="1" t="s">
        <v>164</v>
      </c>
      <c r="F60" s="27">
        <v>120</v>
      </c>
      <c r="G60" s="27"/>
      <c r="H60" s="26">
        <f>H61+H62+H63</f>
        <v>17407.73</v>
      </c>
    </row>
    <row r="61" spans="1:8" ht="22.5" hidden="1">
      <c r="A61" s="16"/>
      <c r="B61" s="20" t="s">
        <v>199</v>
      </c>
      <c r="C61" s="27">
        <v>966</v>
      </c>
      <c r="D61" s="1" t="s">
        <v>82</v>
      </c>
      <c r="E61" s="1" t="s">
        <v>164</v>
      </c>
      <c r="F61" s="22">
        <v>121</v>
      </c>
      <c r="G61" s="22"/>
      <c r="H61" s="25">
        <f>13496.6-150.8</f>
        <v>13345.800000000001</v>
      </c>
    </row>
    <row r="62" spans="1:8" ht="33.75" hidden="1">
      <c r="A62" s="16"/>
      <c r="B62" s="20" t="s">
        <v>235</v>
      </c>
      <c r="C62" s="27"/>
      <c r="D62" s="1" t="s">
        <v>82</v>
      </c>
      <c r="E62" s="1" t="s">
        <v>164</v>
      </c>
      <c r="F62" s="22">
        <v>122</v>
      </c>
      <c r="G62" s="22"/>
      <c r="H62" s="25">
        <v>31.9</v>
      </c>
    </row>
    <row r="63" spans="1:8" ht="33.75" hidden="1">
      <c r="A63" s="16"/>
      <c r="B63" s="20" t="s">
        <v>198</v>
      </c>
      <c r="C63" s="27">
        <v>966</v>
      </c>
      <c r="D63" s="1" t="s">
        <v>82</v>
      </c>
      <c r="E63" s="1" t="s">
        <v>164</v>
      </c>
      <c r="F63" s="22">
        <v>129</v>
      </c>
      <c r="G63" s="22"/>
      <c r="H63" s="25">
        <f>4073.83-43.8</f>
        <v>4030.0299999999997</v>
      </c>
    </row>
    <row r="64" spans="1:8" ht="22.5">
      <c r="A64" s="17" t="s">
        <v>23</v>
      </c>
      <c r="B64" s="35" t="s">
        <v>24</v>
      </c>
      <c r="C64" s="27">
        <v>966</v>
      </c>
      <c r="D64" s="17" t="s">
        <v>82</v>
      </c>
      <c r="E64" s="1" t="s">
        <v>164</v>
      </c>
      <c r="F64" s="23">
        <v>200</v>
      </c>
      <c r="G64" s="23"/>
      <c r="H64" s="26">
        <f>H65</f>
        <v>2851.5</v>
      </c>
    </row>
    <row r="65" spans="1:8" ht="26.25" customHeight="1">
      <c r="A65" s="17"/>
      <c r="B65" s="5" t="s">
        <v>105</v>
      </c>
      <c r="C65" s="27">
        <v>966</v>
      </c>
      <c r="D65" s="17" t="s">
        <v>82</v>
      </c>
      <c r="E65" s="1" t="s">
        <v>164</v>
      </c>
      <c r="F65" s="23">
        <v>240</v>
      </c>
      <c r="G65" s="23"/>
      <c r="H65" s="26">
        <f>3109.7-258.2</f>
        <v>2851.5</v>
      </c>
    </row>
    <row r="66" spans="1:8" ht="26.25" customHeight="1" hidden="1">
      <c r="A66" s="17"/>
      <c r="B66" s="7" t="s">
        <v>191</v>
      </c>
      <c r="C66" s="27">
        <v>966</v>
      </c>
      <c r="D66" s="1" t="s">
        <v>82</v>
      </c>
      <c r="E66" s="1" t="s">
        <v>164</v>
      </c>
      <c r="F66" s="27">
        <v>242</v>
      </c>
      <c r="G66" s="27"/>
      <c r="H66" s="26">
        <v>2263.4</v>
      </c>
    </row>
    <row r="67" spans="1:8" ht="26.25" customHeight="1" hidden="1">
      <c r="A67" s="17"/>
      <c r="B67" s="7" t="s">
        <v>200</v>
      </c>
      <c r="C67" s="27">
        <v>966</v>
      </c>
      <c r="D67" s="1" t="s">
        <v>82</v>
      </c>
      <c r="E67" s="1" t="s">
        <v>164</v>
      </c>
      <c r="F67" s="27">
        <v>242</v>
      </c>
      <c r="G67" s="27">
        <v>221</v>
      </c>
      <c r="H67" s="26">
        <f>188.5+174.9</f>
        <v>363.4</v>
      </c>
    </row>
    <row r="68" spans="1:12" s="115" customFormat="1" ht="12.75" customHeight="1" hidden="1">
      <c r="A68" s="17"/>
      <c r="B68" s="7" t="s">
        <v>197</v>
      </c>
      <c r="C68" s="27">
        <v>966</v>
      </c>
      <c r="D68" s="1" t="s">
        <v>82</v>
      </c>
      <c r="E68" s="1" t="s">
        <v>164</v>
      </c>
      <c r="F68" s="27">
        <v>242</v>
      </c>
      <c r="G68" s="27">
        <v>226</v>
      </c>
      <c r="H68" s="26">
        <v>22</v>
      </c>
      <c r="I68" s="137">
        <v>174.9</v>
      </c>
      <c r="J68"/>
      <c r="K68"/>
      <c r="L68"/>
    </row>
    <row r="69" spans="1:12" s="115" customFormat="1" ht="12.75" customHeight="1" hidden="1">
      <c r="A69" s="17"/>
      <c r="B69" s="5" t="s">
        <v>207</v>
      </c>
      <c r="C69" s="23">
        <v>928</v>
      </c>
      <c r="D69" s="17" t="s">
        <v>82</v>
      </c>
      <c r="E69" s="1" t="s">
        <v>164</v>
      </c>
      <c r="F69" s="23">
        <v>242</v>
      </c>
      <c r="G69" s="110">
        <v>310</v>
      </c>
      <c r="H69" s="26">
        <v>50</v>
      </c>
      <c r="I69" s="137">
        <v>22</v>
      </c>
      <c r="J69"/>
      <c r="K69"/>
      <c r="L69"/>
    </row>
    <row r="70" spans="1:12" s="115" customFormat="1" ht="12.75" customHeight="1" hidden="1">
      <c r="A70" s="17"/>
      <c r="B70" s="5" t="s">
        <v>206</v>
      </c>
      <c r="C70" s="23">
        <v>928</v>
      </c>
      <c r="D70" s="17" t="s">
        <v>82</v>
      </c>
      <c r="E70" s="1" t="s">
        <v>164</v>
      </c>
      <c r="F70" s="23">
        <v>242</v>
      </c>
      <c r="G70" s="110">
        <v>340</v>
      </c>
      <c r="H70" s="26">
        <v>100</v>
      </c>
      <c r="I70" s="137">
        <v>50</v>
      </c>
      <c r="J70"/>
      <c r="K70"/>
      <c r="L70"/>
    </row>
    <row r="71" spans="1:12" s="115" customFormat="1" ht="29.25" customHeight="1" hidden="1">
      <c r="A71" s="17"/>
      <c r="B71" s="111" t="s">
        <v>188</v>
      </c>
      <c r="C71" s="27">
        <v>966</v>
      </c>
      <c r="D71" s="1" t="s">
        <v>82</v>
      </c>
      <c r="E71" s="1" t="s">
        <v>164</v>
      </c>
      <c r="F71" s="27">
        <v>244</v>
      </c>
      <c r="G71" s="27"/>
      <c r="H71" s="26">
        <f>H72+H73+H74+H75+H76+H77+H78</f>
        <v>5212.5</v>
      </c>
      <c r="I71" s="137">
        <v>100</v>
      </c>
      <c r="J71">
        <v>2000</v>
      </c>
      <c r="K71"/>
      <c r="L71"/>
    </row>
    <row r="72" spans="1:12" s="115" customFormat="1" ht="26.25" customHeight="1" hidden="1">
      <c r="A72" s="17"/>
      <c r="B72" s="5" t="s">
        <v>200</v>
      </c>
      <c r="C72" s="27">
        <v>966</v>
      </c>
      <c r="D72" s="16" t="s">
        <v>82</v>
      </c>
      <c r="E72" s="1" t="s">
        <v>164</v>
      </c>
      <c r="F72" s="22">
        <v>244</v>
      </c>
      <c r="G72" s="22">
        <v>221</v>
      </c>
      <c r="H72" s="269">
        <f>161+439</f>
        <v>600</v>
      </c>
      <c r="I72" s="137"/>
      <c r="J72"/>
      <c r="K72"/>
      <c r="L72"/>
    </row>
    <row r="73" spans="1:12" s="115" customFormat="1" ht="12.75" customHeight="1" hidden="1">
      <c r="A73" s="17"/>
      <c r="B73" s="5" t="s">
        <v>205</v>
      </c>
      <c r="C73" s="27">
        <v>966</v>
      </c>
      <c r="D73" s="16" t="s">
        <v>82</v>
      </c>
      <c r="E73" s="1" t="s">
        <v>164</v>
      </c>
      <c r="F73" s="22">
        <v>244</v>
      </c>
      <c r="G73" s="23">
        <v>222</v>
      </c>
      <c r="H73" s="130">
        <f>290.6+29.4-220</f>
        <v>100</v>
      </c>
      <c r="I73" s="137">
        <v>439</v>
      </c>
      <c r="J73"/>
      <c r="K73"/>
      <c r="L73"/>
    </row>
    <row r="74" spans="1:12" s="115" customFormat="1" ht="12.75" customHeight="1" hidden="1">
      <c r="A74" s="17"/>
      <c r="B74" s="6" t="s">
        <v>201</v>
      </c>
      <c r="C74" s="27">
        <v>966</v>
      </c>
      <c r="D74" s="16" t="s">
        <v>82</v>
      </c>
      <c r="E74" s="1" t="s">
        <v>164</v>
      </c>
      <c r="F74" s="22">
        <v>244</v>
      </c>
      <c r="G74" s="23">
        <v>223</v>
      </c>
      <c r="H74" s="130">
        <f>100-50</f>
        <v>50</v>
      </c>
      <c r="I74" s="137">
        <v>29.4</v>
      </c>
      <c r="J74"/>
      <c r="K74"/>
      <c r="L74"/>
    </row>
    <row r="75" spans="1:12" s="115" customFormat="1" ht="12.75" customHeight="1" hidden="1">
      <c r="A75" s="17"/>
      <c r="B75" s="6" t="s">
        <v>202</v>
      </c>
      <c r="C75" s="27">
        <v>966</v>
      </c>
      <c r="D75" s="16" t="s">
        <v>82</v>
      </c>
      <c r="E75" s="1" t="s">
        <v>164</v>
      </c>
      <c r="F75" s="22">
        <v>244</v>
      </c>
      <c r="G75" s="23">
        <v>225</v>
      </c>
      <c r="H75" s="130">
        <f>98.4+100.1+1000</f>
        <v>1198.5</v>
      </c>
      <c r="I75" s="137">
        <v>-50</v>
      </c>
      <c r="J75"/>
      <c r="K75"/>
      <c r="L75"/>
    </row>
    <row r="76" spans="1:12" s="115" customFormat="1" ht="12.75" customHeight="1" hidden="1">
      <c r="A76" s="17"/>
      <c r="B76" s="5" t="s">
        <v>197</v>
      </c>
      <c r="C76" s="27">
        <v>966</v>
      </c>
      <c r="D76" s="16" t="s">
        <v>82</v>
      </c>
      <c r="E76" s="1" t="s">
        <v>164</v>
      </c>
      <c r="F76" s="22">
        <v>244</v>
      </c>
      <c r="G76" s="23">
        <v>226</v>
      </c>
      <c r="H76" s="130">
        <f>922.4-492.9</f>
        <v>429.5</v>
      </c>
      <c r="I76" s="137">
        <v>100.1</v>
      </c>
      <c r="J76"/>
      <c r="K76"/>
      <c r="L76"/>
    </row>
    <row r="77" spans="1:12" s="115" customFormat="1" ht="12.75" customHeight="1" hidden="1">
      <c r="A77" s="17"/>
      <c r="B77" s="5" t="s">
        <v>207</v>
      </c>
      <c r="C77" s="27">
        <v>966</v>
      </c>
      <c r="D77" s="17" t="s">
        <v>82</v>
      </c>
      <c r="E77" s="1" t="s">
        <v>164</v>
      </c>
      <c r="F77" s="23">
        <v>244</v>
      </c>
      <c r="G77" s="23">
        <v>310</v>
      </c>
      <c r="H77" s="130">
        <f>202.4-172.4+3430.1-25.5-300-0.1-190-500</f>
        <v>2444.5</v>
      </c>
      <c r="I77" s="137">
        <v>-492.9</v>
      </c>
      <c r="J77"/>
      <c r="K77"/>
      <c r="L77"/>
    </row>
    <row r="78" spans="1:12" s="115" customFormat="1" ht="12.75" customHeight="1" hidden="1">
      <c r="A78" s="17"/>
      <c r="B78" s="5" t="s">
        <v>206</v>
      </c>
      <c r="C78" s="27">
        <v>966</v>
      </c>
      <c r="D78" s="17" t="s">
        <v>82</v>
      </c>
      <c r="E78" s="1" t="s">
        <v>164</v>
      </c>
      <c r="F78" s="23">
        <v>244</v>
      </c>
      <c r="G78" s="23">
        <v>340</v>
      </c>
      <c r="H78" s="130">
        <f>224.2+165.8</f>
        <v>390</v>
      </c>
      <c r="I78" s="137">
        <v>-172.4</v>
      </c>
      <c r="J78"/>
      <c r="K78"/>
      <c r="L78"/>
    </row>
    <row r="79" spans="1:12" s="115" customFormat="1" ht="12.75" customHeight="1">
      <c r="A79" s="1" t="s">
        <v>212</v>
      </c>
      <c r="B79" s="7" t="s">
        <v>106</v>
      </c>
      <c r="C79" s="27">
        <v>966</v>
      </c>
      <c r="D79" s="1" t="s">
        <v>82</v>
      </c>
      <c r="E79" s="1" t="s">
        <v>164</v>
      </c>
      <c r="F79" s="110">
        <v>800</v>
      </c>
      <c r="G79" s="110"/>
      <c r="H79" s="26">
        <f>H80+H83</f>
        <v>94.5</v>
      </c>
      <c r="I79" s="137">
        <v>165.8</v>
      </c>
      <c r="J79"/>
      <c r="K79"/>
      <c r="L79"/>
    </row>
    <row r="80" spans="1:12" s="115" customFormat="1" ht="12.75">
      <c r="A80" s="9"/>
      <c r="B80" s="8" t="s">
        <v>95</v>
      </c>
      <c r="C80" s="27">
        <v>966</v>
      </c>
      <c r="D80" s="1" t="s">
        <v>82</v>
      </c>
      <c r="E80" s="1" t="s">
        <v>164</v>
      </c>
      <c r="F80" s="23">
        <v>830</v>
      </c>
      <c r="G80" s="23"/>
      <c r="H80" s="26">
        <f>H81</f>
        <v>92</v>
      </c>
      <c r="I80" s="137"/>
      <c r="J80"/>
      <c r="K80"/>
      <c r="L80"/>
    </row>
    <row r="81" spans="1:13" s="115" customFormat="1" ht="78.75">
      <c r="A81" s="9"/>
      <c r="B81" s="112" t="s">
        <v>194</v>
      </c>
      <c r="C81" s="29">
        <v>966</v>
      </c>
      <c r="D81" s="9" t="s">
        <v>82</v>
      </c>
      <c r="E81" s="1" t="s">
        <v>164</v>
      </c>
      <c r="F81" s="22">
        <v>831</v>
      </c>
      <c r="G81" s="22"/>
      <c r="H81" s="25">
        <v>92</v>
      </c>
      <c r="I81" s="137"/>
      <c r="J81"/>
      <c r="K81"/>
      <c r="L81"/>
      <c r="M81" s="324">
        <v>92</v>
      </c>
    </row>
    <row r="82" spans="1:12" s="115" customFormat="1" ht="12.75" customHeight="1">
      <c r="A82" s="9"/>
      <c r="B82" s="116" t="s">
        <v>14</v>
      </c>
      <c r="C82" s="27">
        <v>966</v>
      </c>
      <c r="D82" s="1" t="s">
        <v>82</v>
      </c>
      <c r="E82" s="9" t="s">
        <v>164</v>
      </c>
      <c r="F82" s="23">
        <v>850</v>
      </c>
      <c r="G82" s="23"/>
      <c r="H82" s="26">
        <f>H85+H84</f>
        <v>2.5</v>
      </c>
      <c r="I82" s="137"/>
      <c r="J82"/>
      <c r="K82"/>
      <c r="L82"/>
    </row>
    <row r="83" spans="1:12" s="115" customFormat="1" ht="15" customHeight="1" hidden="1">
      <c r="A83" s="9"/>
      <c r="B83" s="225" t="s">
        <v>14</v>
      </c>
      <c r="C83" s="29"/>
      <c r="D83" s="1" t="s">
        <v>82</v>
      </c>
      <c r="E83" s="9" t="s">
        <v>164</v>
      </c>
      <c r="F83" s="23">
        <v>850</v>
      </c>
      <c r="G83" s="22"/>
      <c r="H83" s="25">
        <f>H84+H85</f>
        <v>2.5</v>
      </c>
      <c r="I83" s="137"/>
      <c r="J83"/>
      <c r="K83"/>
      <c r="L83"/>
    </row>
    <row r="84" spans="1:12" s="115" customFormat="1" ht="22.5" hidden="1">
      <c r="A84" s="9"/>
      <c r="B84" s="138" t="s">
        <v>237</v>
      </c>
      <c r="C84" s="29"/>
      <c r="D84" s="1" t="s">
        <v>82</v>
      </c>
      <c r="E84" s="9" t="s">
        <v>164</v>
      </c>
      <c r="F84" s="23">
        <v>851</v>
      </c>
      <c r="G84" s="22"/>
      <c r="H84" s="25">
        <v>0.5</v>
      </c>
      <c r="I84" s="137"/>
      <c r="J84"/>
      <c r="K84"/>
      <c r="L84"/>
    </row>
    <row r="85" spans="1:12" s="115" customFormat="1" ht="12.75" hidden="1">
      <c r="A85" s="9"/>
      <c r="B85" s="112" t="s">
        <v>204</v>
      </c>
      <c r="C85" s="29">
        <v>966</v>
      </c>
      <c r="D85" s="9" t="s">
        <v>82</v>
      </c>
      <c r="E85" s="1" t="s">
        <v>164</v>
      </c>
      <c r="F85" s="22">
        <v>853</v>
      </c>
      <c r="G85" s="22"/>
      <c r="H85" s="25">
        <f>H86</f>
        <v>2</v>
      </c>
      <c r="I85" s="137"/>
      <c r="J85">
        <v>2</v>
      </c>
      <c r="K85"/>
      <c r="L85"/>
    </row>
    <row r="86" spans="1:12" s="115" customFormat="1" ht="13.5" hidden="1" thickBot="1">
      <c r="A86" s="9"/>
      <c r="B86" s="116" t="s">
        <v>192</v>
      </c>
      <c r="C86" s="29">
        <v>966</v>
      </c>
      <c r="D86" s="9" t="s">
        <v>82</v>
      </c>
      <c r="E86" s="106" t="s">
        <v>164</v>
      </c>
      <c r="F86" s="22">
        <v>853</v>
      </c>
      <c r="G86" s="22">
        <v>290</v>
      </c>
      <c r="H86" s="25">
        <f>1+1</f>
        <v>2</v>
      </c>
      <c r="I86" s="137"/>
      <c r="J86"/>
      <c r="K86"/>
      <c r="L86"/>
    </row>
    <row r="87" spans="1:8" ht="12.75" customHeight="1" hidden="1" thickBot="1">
      <c r="A87" s="40" t="s">
        <v>214</v>
      </c>
      <c r="B87" s="67" t="s">
        <v>124</v>
      </c>
      <c r="C87" s="42">
        <v>966</v>
      </c>
      <c r="D87" s="43" t="s">
        <v>82</v>
      </c>
      <c r="E87" s="43" t="s">
        <v>217</v>
      </c>
      <c r="F87" s="42"/>
      <c r="G87" s="42"/>
      <c r="H87" s="66">
        <f>H89</f>
        <v>6.5</v>
      </c>
    </row>
    <row r="88" spans="1:8" ht="69.75" customHeight="1">
      <c r="A88" s="224" t="s">
        <v>214</v>
      </c>
      <c r="B88" s="226" t="s">
        <v>394</v>
      </c>
      <c r="C88" s="151"/>
      <c r="D88" s="152" t="s">
        <v>82</v>
      </c>
      <c r="E88" s="152" t="s">
        <v>217</v>
      </c>
      <c r="F88" s="151"/>
      <c r="G88" s="151"/>
      <c r="H88" s="270">
        <f>H89</f>
        <v>6.5</v>
      </c>
    </row>
    <row r="89" spans="1:8" ht="28.5" customHeight="1">
      <c r="A89" s="62" t="s">
        <v>215</v>
      </c>
      <c r="B89" s="120" t="s">
        <v>24</v>
      </c>
      <c r="C89" s="45">
        <v>966</v>
      </c>
      <c r="D89" s="46" t="s">
        <v>82</v>
      </c>
      <c r="E89" s="62" t="s">
        <v>217</v>
      </c>
      <c r="F89" s="45">
        <v>200</v>
      </c>
      <c r="G89" s="45"/>
      <c r="H89" s="55">
        <f>H90</f>
        <v>6.5</v>
      </c>
    </row>
    <row r="90" spans="1:8" ht="27" customHeight="1" thickBot="1">
      <c r="A90" s="1"/>
      <c r="B90" s="5" t="s">
        <v>105</v>
      </c>
      <c r="C90" s="110">
        <v>966</v>
      </c>
      <c r="D90" s="108" t="s">
        <v>82</v>
      </c>
      <c r="E90" s="1" t="s">
        <v>217</v>
      </c>
      <c r="F90" s="110">
        <v>240</v>
      </c>
      <c r="G90" s="110"/>
      <c r="H90" s="26">
        <f>H91</f>
        <v>6.5</v>
      </c>
    </row>
    <row r="91" spans="1:8" ht="23.25" customHeight="1" hidden="1" thickBot="1">
      <c r="A91" s="9"/>
      <c r="B91" s="117" t="s">
        <v>188</v>
      </c>
      <c r="C91" s="118">
        <v>966</v>
      </c>
      <c r="D91" s="119" t="s">
        <v>82</v>
      </c>
      <c r="E91" s="9" t="s">
        <v>217</v>
      </c>
      <c r="F91" s="118">
        <v>244</v>
      </c>
      <c r="G91" s="118"/>
      <c r="H91" s="25">
        <v>6.5</v>
      </c>
    </row>
    <row r="92" spans="1:8" ht="24" customHeight="1" hidden="1" thickBot="1">
      <c r="A92" s="56"/>
      <c r="B92" s="6" t="s">
        <v>206</v>
      </c>
      <c r="C92" s="57">
        <v>966</v>
      </c>
      <c r="D92" s="46" t="s">
        <v>82</v>
      </c>
      <c r="E92" s="62" t="s">
        <v>217</v>
      </c>
      <c r="F92" s="45">
        <v>244</v>
      </c>
      <c r="G92" s="45">
        <v>340</v>
      </c>
      <c r="H92" s="55">
        <v>6</v>
      </c>
    </row>
    <row r="93" spans="1:8" ht="33.75">
      <c r="A93" s="68" t="s">
        <v>93</v>
      </c>
      <c r="B93" s="69" t="s">
        <v>392</v>
      </c>
      <c r="C93" s="70"/>
      <c r="D93" s="71" t="s">
        <v>82</v>
      </c>
      <c r="E93" s="71" t="s">
        <v>218</v>
      </c>
      <c r="F93" s="70"/>
      <c r="G93" s="70"/>
      <c r="H93" s="72">
        <f>H94+H102</f>
        <v>4127.7</v>
      </c>
    </row>
    <row r="94" spans="1:8" ht="54.75" customHeight="1">
      <c r="A94" s="1" t="s">
        <v>94</v>
      </c>
      <c r="B94" s="7" t="s">
        <v>102</v>
      </c>
      <c r="C94" s="27">
        <v>966</v>
      </c>
      <c r="D94" s="1" t="s">
        <v>82</v>
      </c>
      <c r="E94" s="1" t="s">
        <v>218</v>
      </c>
      <c r="F94" s="27">
        <v>100</v>
      </c>
      <c r="G94" s="27"/>
      <c r="H94" s="26">
        <f>H95</f>
        <v>3933</v>
      </c>
    </row>
    <row r="95" spans="1:8" ht="36" customHeight="1">
      <c r="A95" s="17"/>
      <c r="B95" s="20" t="s">
        <v>6</v>
      </c>
      <c r="C95" s="27">
        <v>966</v>
      </c>
      <c r="D95" s="9" t="s">
        <v>82</v>
      </c>
      <c r="E95" s="9" t="s">
        <v>218</v>
      </c>
      <c r="F95" s="27">
        <v>120</v>
      </c>
      <c r="G95" s="27"/>
      <c r="H95" s="26">
        <f>3828.6+104.4</f>
        <v>3933</v>
      </c>
    </row>
    <row r="96" spans="1:8" ht="22.5" hidden="1">
      <c r="A96" s="16"/>
      <c r="B96" s="20" t="s">
        <v>199</v>
      </c>
      <c r="C96" s="27">
        <v>966</v>
      </c>
      <c r="D96" s="9" t="s">
        <v>82</v>
      </c>
      <c r="E96" s="9" t="s">
        <v>218</v>
      </c>
      <c r="F96" s="22">
        <v>121</v>
      </c>
      <c r="G96" s="22"/>
      <c r="H96" s="25">
        <v>2940.6</v>
      </c>
    </row>
    <row r="97" spans="1:8" ht="12.75" hidden="1">
      <c r="A97" s="16"/>
      <c r="B97" s="20" t="s">
        <v>195</v>
      </c>
      <c r="C97" s="27">
        <v>966</v>
      </c>
      <c r="D97" s="9" t="s">
        <v>82</v>
      </c>
      <c r="E97" s="9" t="s">
        <v>218</v>
      </c>
      <c r="F97" s="22">
        <v>121</v>
      </c>
      <c r="G97" s="22">
        <v>211</v>
      </c>
      <c r="H97" s="25">
        <v>2940.6</v>
      </c>
    </row>
    <row r="98" spans="1:8" ht="33.75" hidden="1">
      <c r="A98" s="16"/>
      <c r="B98" s="20" t="s">
        <v>235</v>
      </c>
      <c r="C98" s="27"/>
      <c r="D98" s="9" t="s">
        <v>82</v>
      </c>
      <c r="E98" s="9" t="s">
        <v>218</v>
      </c>
      <c r="F98" s="22">
        <v>122</v>
      </c>
      <c r="G98" s="22"/>
      <c r="H98" s="25"/>
    </row>
    <row r="99" spans="1:10" ht="33.75" hidden="1">
      <c r="A99" s="16"/>
      <c r="B99" s="20" t="s">
        <v>198</v>
      </c>
      <c r="C99" s="27">
        <v>966</v>
      </c>
      <c r="D99" s="9" t="s">
        <v>82</v>
      </c>
      <c r="E99" s="9" t="s">
        <v>218</v>
      </c>
      <c r="F99" s="22">
        <v>129</v>
      </c>
      <c r="G99" s="22"/>
      <c r="H99" s="25">
        <v>888.06</v>
      </c>
      <c r="J99" t="s">
        <v>236</v>
      </c>
    </row>
    <row r="100" spans="1:8" ht="12.75" hidden="1">
      <c r="A100" s="16"/>
      <c r="B100" s="20" t="s">
        <v>196</v>
      </c>
      <c r="C100" s="27">
        <v>966</v>
      </c>
      <c r="D100" s="9" t="s">
        <v>82</v>
      </c>
      <c r="E100" s="9" t="s">
        <v>218</v>
      </c>
      <c r="F100" s="22">
        <v>129</v>
      </c>
      <c r="G100" s="22">
        <v>213</v>
      </c>
      <c r="H100" s="25">
        <v>888.1</v>
      </c>
    </row>
    <row r="101" spans="1:8" ht="22.5" hidden="1">
      <c r="A101" s="9" t="s">
        <v>216</v>
      </c>
      <c r="B101" s="111" t="s">
        <v>24</v>
      </c>
      <c r="C101" s="27">
        <v>966</v>
      </c>
      <c r="D101" s="1" t="s">
        <v>82</v>
      </c>
      <c r="E101" s="9" t="s">
        <v>218</v>
      </c>
      <c r="F101" s="27">
        <v>200</v>
      </c>
      <c r="G101" s="27"/>
      <c r="H101" s="26">
        <f>H103</f>
        <v>194.70000000000002</v>
      </c>
    </row>
    <row r="102" spans="1:8" ht="23.25" thickBot="1">
      <c r="A102" s="9" t="s">
        <v>216</v>
      </c>
      <c r="B102" s="111" t="s">
        <v>24</v>
      </c>
      <c r="C102" s="27"/>
      <c r="D102" s="1" t="s">
        <v>82</v>
      </c>
      <c r="E102" s="9" t="s">
        <v>218</v>
      </c>
      <c r="F102" s="27">
        <v>200</v>
      </c>
      <c r="G102" s="27"/>
      <c r="H102" s="26">
        <f>H103</f>
        <v>194.70000000000002</v>
      </c>
    </row>
    <row r="103" spans="1:8" ht="22.5" hidden="1">
      <c r="A103" s="9"/>
      <c r="B103" s="5" t="s">
        <v>105</v>
      </c>
      <c r="C103" s="27">
        <v>966</v>
      </c>
      <c r="D103" s="1" t="s">
        <v>82</v>
      </c>
      <c r="E103" s="9" t="s">
        <v>218</v>
      </c>
      <c r="F103" s="27">
        <v>240</v>
      </c>
      <c r="G103" s="27"/>
      <c r="H103" s="26">
        <f>299.1-104.4</f>
        <v>194.70000000000002</v>
      </c>
    </row>
    <row r="104" spans="1:8" ht="22.5" hidden="1">
      <c r="A104" s="9"/>
      <c r="B104" s="7" t="s">
        <v>191</v>
      </c>
      <c r="C104" s="27">
        <v>966</v>
      </c>
      <c r="D104" s="1" t="s">
        <v>82</v>
      </c>
      <c r="E104" s="9" t="s">
        <v>218</v>
      </c>
      <c r="F104" s="27">
        <v>242</v>
      </c>
      <c r="G104" s="27"/>
      <c r="H104" s="26">
        <v>150</v>
      </c>
    </row>
    <row r="105" spans="1:8" ht="12.75" hidden="1">
      <c r="A105" s="17"/>
      <c r="B105" s="7" t="s">
        <v>200</v>
      </c>
      <c r="C105" s="27">
        <v>966</v>
      </c>
      <c r="D105" s="1" t="s">
        <v>82</v>
      </c>
      <c r="E105" s="9" t="s">
        <v>218</v>
      </c>
      <c r="F105" s="27">
        <v>242</v>
      </c>
      <c r="G105" s="27">
        <v>221</v>
      </c>
      <c r="H105" s="26">
        <f>87+3</f>
        <v>90</v>
      </c>
    </row>
    <row r="106" spans="1:12" s="115" customFormat="1" ht="22.5" hidden="1">
      <c r="A106" s="17"/>
      <c r="B106" s="111" t="s">
        <v>188</v>
      </c>
      <c r="C106" s="27">
        <v>966</v>
      </c>
      <c r="D106" s="1" t="s">
        <v>82</v>
      </c>
      <c r="E106" s="9" t="s">
        <v>218</v>
      </c>
      <c r="F106" s="27">
        <v>244</v>
      </c>
      <c r="G106" s="27"/>
      <c r="H106" s="26">
        <v>149.1</v>
      </c>
      <c r="I106" s="137">
        <v>3</v>
      </c>
      <c r="J106"/>
      <c r="K106"/>
      <c r="L106"/>
    </row>
    <row r="107" spans="1:12" s="115" customFormat="1" ht="26.25" customHeight="1" hidden="1">
      <c r="A107" s="17"/>
      <c r="B107" s="5" t="s">
        <v>200</v>
      </c>
      <c r="C107" s="27">
        <v>966</v>
      </c>
      <c r="D107" s="1" t="s">
        <v>82</v>
      </c>
      <c r="E107" s="9" t="s">
        <v>218</v>
      </c>
      <c r="F107" s="22">
        <v>244</v>
      </c>
      <c r="G107" s="22">
        <v>221</v>
      </c>
      <c r="H107" s="25">
        <v>96.9</v>
      </c>
      <c r="I107" s="137"/>
      <c r="J107" t="s">
        <v>236</v>
      </c>
      <c r="K107"/>
      <c r="L107"/>
    </row>
    <row r="108" spans="1:12" s="115" customFormat="1" ht="12.75" customHeight="1" hidden="1" thickBot="1">
      <c r="A108" s="17"/>
      <c r="B108" s="6" t="s">
        <v>206</v>
      </c>
      <c r="C108" s="27">
        <v>966</v>
      </c>
      <c r="D108" s="1" t="s">
        <v>82</v>
      </c>
      <c r="E108" s="9" t="s">
        <v>218</v>
      </c>
      <c r="F108" s="22">
        <v>244</v>
      </c>
      <c r="G108" s="23">
        <v>340</v>
      </c>
      <c r="H108" s="26">
        <v>90.6</v>
      </c>
      <c r="I108" s="137"/>
      <c r="J108"/>
      <c r="K108"/>
      <c r="L108"/>
    </row>
    <row r="109" spans="1:12" s="115" customFormat="1" ht="15.75" customHeight="1" hidden="1" thickBot="1">
      <c r="A109" s="73" t="s">
        <v>25</v>
      </c>
      <c r="B109" s="74" t="s">
        <v>26</v>
      </c>
      <c r="C109" s="75">
        <v>966</v>
      </c>
      <c r="D109" s="76" t="s">
        <v>83</v>
      </c>
      <c r="E109" s="76"/>
      <c r="F109" s="75"/>
      <c r="G109" s="75"/>
      <c r="H109" s="77">
        <f>H110</f>
        <v>50</v>
      </c>
      <c r="I109" s="137"/>
      <c r="J109"/>
      <c r="K109"/>
      <c r="L109"/>
    </row>
    <row r="110" spans="1:12" s="115" customFormat="1" ht="13.5" thickBot="1">
      <c r="A110" s="40" t="s">
        <v>92</v>
      </c>
      <c r="B110" s="78" t="s">
        <v>27</v>
      </c>
      <c r="C110" s="42">
        <v>966</v>
      </c>
      <c r="D110" s="43" t="s">
        <v>83</v>
      </c>
      <c r="E110" s="43" t="s">
        <v>165</v>
      </c>
      <c r="F110" s="42"/>
      <c r="G110" s="42"/>
      <c r="H110" s="66">
        <f>H111</f>
        <v>50</v>
      </c>
      <c r="I110" s="137"/>
      <c r="J110"/>
      <c r="K110"/>
      <c r="L110"/>
    </row>
    <row r="111" spans="1:12" s="115" customFormat="1" ht="12.75">
      <c r="A111" s="16" t="s">
        <v>28</v>
      </c>
      <c r="B111" s="34" t="s">
        <v>106</v>
      </c>
      <c r="C111" s="22">
        <v>966</v>
      </c>
      <c r="D111" s="16" t="s">
        <v>83</v>
      </c>
      <c r="E111" s="61" t="s">
        <v>165</v>
      </c>
      <c r="F111" s="22">
        <v>800</v>
      </c>
      <c r="G111" s="22"/>
      <c r="H111" s="25">
        <f>H112</f>
        <v>50</v>
      </c>
      <c r="I111" s="137"/>
      <c r="J111"/>
      <c r="K111"/>
      <c r="L111"/>
    </row>
    <row r="112" spans="1:12" s="115" customFormat="1" ht="12.75" customHeight="1" thickBot="1">
      <c r="A112" s="17"/>
      <c r="B112" s="5" t="s">
        <v>29</v>
      </c>
      <c r="C112" s="23">
        <v>966</v>
      </c>
      <c r="D112" s="17" t="s">
        <v>83</v>
      </c>
      <c r="E112" s="1" t="s">
        <v>165</v>
      </c>
      <c r="F112" s="23">
        <v>870</v>
      </c>
      <c r="G112" s="23"/>
      <c r="H112" s="26">
        <v>50</v>
      </c>
      <c r="I112" s="137"/>
      <c r="J112" t="s">
        <v>240</v>
      </c>
      <c r="K112"/>
      <c r="L112"/>
    </row>
    <row r="113" spans="1:12" s="115" customFormat="1" ht="13.5" thickBot="1">
      <c r="A113" s="73" t="s">
        <v>30</v>
      </c>
      <c r="B113" s="74" t="s">
        <v>13</v>
      </c>
      <c r="C113" s="75">
        <v>966</v>
      </c>
      <c r="D113" s="76" t="s">
        <v>81</v>
      </c>
      <c r="E113" s="76"/>
      <c r="F113" s="75"/>
      <c r="G113" s="75"/>
      <c r="H113" s="77">
        <f>H114+H119+H124+H129+H135+H140+H145+H150+H155+H159</f>
        <v>3974.3999999999996</v>
      </c>
      <c r="I113" s="137"/>
      <c r="J113"/>
      <c r="K113"/>
      <c r="L113"/>
    </row>
    <row r="114" spans="1:12" s="115" customFormat="1" ht="43.5" customHeight="1" hidden="1" thickBot="1">
      <c r="A114" s="40" t="s">
        <v>31</v>
      </c>
      <c r="B114" s="41" t="s">
        <v>112</v>
      </c>
      <c r="C114" s="42">
        <v>966</v>
      </c>
      <c r="D114" s="43" t="s">
        <v>81</v>
      </c>
      <c r="E114" s="43" t="s">
        <v>420</v>
      </c>
      <c r="F114" s="42"/>
      <c r="G114" s="42"/>
      <c r="H114" s="66">
        <f>H115</f>
        <v>0</v>
      </c>
      <c r="I114" s="137"/>
      <c r="J114"/>
      <c r="K114"/>
      <c r="L114"/>
    </row>
    <row r="115" spans="1:12" s="115" customFormat="1" ht="22.5" hidden="1">
      <c r="A115" s="16" t="s">
        <v>32</v>
      </c>
      <c r="B115" s="33" t="s">
        <v>24</v>
      </c>
      <c r="C115" s="22">
        <v>966</v>
      </c>
      <c r="D115" s="16" t="s">
        <v>81</v>
      </c>
      <c r="E115" s="284" t="s">
        <v>420</v>
      </c>
      <c r="F115" s="22">
        <v>200</v>
      </c>
      <c r="G115" s="22"/>
      <c r="H115" s="25">
        <f>H116</f>
        <v>0</v>
      </c>
      <c r="I115" s="137"/>
      <c r="J115"/>
      <c r="K115"/>
      <c r="L115"/>
    </row>
    <row r="116" spans="1:12" s="115" customFormat="1" ht="23.25" hidden="1" thickBot="1">
      <c r="A116" s="16"/>
      <c r="B116" s="5" t="s">
        <v>105</v>
      </c>
      <c r="C116" s="22">
        <v>966</v>
      </c>
      <c r="D116" s="16" t="s">
        <v>81</v>
      </c>
      <c r="E116" s="108" t="s">
        <v>420</v>
      </c>
      <c r="F116" s="22">
        <v>240</v>
      </c>
      <c r="G116" s="22"/>
      <c r="H116" s="25">
        <v>0</v>
      </c>
      <c r="I116" s="137"/>
      <c r="J116"/>
      <c r="K116"/>
      <c r="L116"/>
    </row>
    <row r="117" spans="1:12" s="115" customFormat="1" ht="23.25" hidden="1" thickBot="1">
      <c r="A117" s="16"/>
      <c r="B117" s="35" t="s">
        <v>188</v>
      </c>
      <c r="C117" s="22">
        <v>966</v>
      </c>
      <c r="D117" s="16" t="s">
        <v>81</v>
      </c>
      <c r="E117" s="279" t="s">
        <v>420</v>
      </c>
      <c r="F117" s="22">
        <v>244</v>
      </c>
      <c r="G117" s="22"/>
      <c r="H117" s="25">
        <v>200</v>
      </c>
      <c r="I117" s="137"/>
      <c r="J117"/>
      <c r="K117"/>
      <c r="L117"/>
    </row>
    <row r="118" spans="1:8" ht="13.5" hidden="1" thickBot="1">
      <c r="A118" s="46"/>
      <c r="B118" s="6" t="s">
        <v>197</v>
      </c>
      <c r="C118" s="45">
        <v>966</v>
      </c>
      <c r="D118" s="46" t="s">
        <v>81</v>
      </c>
      <c r="E118" s="280" t="s">
        <v>166</v>
      </c>
      <c r="F118" s="45">
        <v>244</v>
      </c>
      <c r="G118" s="123">
        <v>226</v>
      </c>
      <c r="H118" s="55">
        <v>100</v>
      </c>
    </row>
    <row r="119" spans="1:8" ht="57" thickBot="1">
      <c r="A119" s="40" t="s">
        <v>31</v>
      </c>
      <c r="B119" s="41" t="s">
        <v>117</v>
      </c>
      <c r="C119" s="42">
        <v>966</v>
      </c>
      <c r="D119" s="43" t="s">
        <v>81</v>
      </c>
      <c r="E119" s="43" t="s">
        <v>421</v>
      </c>
      <c r="F119" s="42"/>
      <c r="G119" s="42"/>
      <c r="H119" s="66">
        <f>H120</f>
        <v>10</v>
      </c>
    </row>
    <row r="120" spans="1:8" ht="22.5">
      <c r="A120" s="16" t="s">
        <v>32</v>
      </c>
      <c r="B120" s="47" t="s">
        <v>24</v>
      </c>
      <c r="C120" s="29">
        <v>966</v>
      </c>
      <c r="D120" s="9" t="s">
        <v>81</v>
      </c>
      <c r="E120" s="46" t="s">
        <v>421</v>
      </c>
      <c r="F120" s="29">
        <v>200</v>
      </c>
      <c r="G120" s="29"/>
      <c r="H120" s="25">
        <f>H121</f>
        <v>10</v>
      </c>
    </row>
    <row r="121" spans="1:8" ht="23.25" thickBot="1">
      <c r="A121" s="16"/>
      <c r="B121" s="5" t="s">
        <v>105</v>
      </c>
      <c r="C121" s="29">
        <v>966</v>
      </c>
      <c r="D121" s="9" t="s">
        <v>81</v>
      </c>
      <c r="E121" s="108" t="s">
        <v>421</v>
      </c>
      <c r="F121" s="29">
        <v>240</v>
      </c>
      <c r="G121" s="29"/>
      <c r="H121" s="25">
        <v>10</v>
      </c>
    </row>
    <row r="122" spans="1:10" ht="23.25" hidden="1" thickBot="1">
      <c r="A122" s="16"/>
      <c r="B122" s="35" t="s">
        <v>188</v>
      </c>
      <c r="C122" s="29">
        <v>966</v>
      </c>
      <c r="D122" s="9" t="s">
        <v>81</v>
      </c>
      <c r="E122" s="279" t="s">
        <v>421</v>
      </c>
      <c r="F122" s="29">
        <v>244</v>
      </c>
      <c r="G122" s="29"/>
      <c r="H122" s="25">
        <v>50</v>
      </c>
      <c r="J122">
        <v>100</v>
      </c>
    </row>
    <row r="123" spans="1:8" ht="13.5" hidden="1" thickBot="1">
      <c r="A123" s="16"/>
      <c r="B123" s="5" t="s">
        <v>197</v>
      </c>
      <c r="C123" s="29">
        <v>966</v>
      </c>
      <c r="D123" s="9" t="s">
        <v>81</v>
      </c>
      <c r="E123" s="281" t="s">
        <v>167</v>
      </c>
      <c r="F123" s="29">
        <v>244</v>
      </c>
      <c r="G123" s="122">
        <v>226</v>
      </c>
      <c r="H123" s="25">
        <v>6</v>
      </c>
    </row>
    <row r="124" spans="1:8" ht="45.75" thickBot="1">
      <c r="A124" s="40" t="s">
        <v>33</v>
      </c>
      <c r="B124" s="41" t="s">
        <v>116</v>
      </c>
      <c r="C124" s="42">
        <v>966</v>
      </c>
      <c r="D124" s="43" t="s">
        <v>81</v>
      </c>
      <c r="E124" s="43" t="s">
        <v>422</v>
      </c>
      <c r="F124" s="42"/>
      <c r="G124" s="42"/>
      <c r="H124" s="66">
        <f>H125</f>
        <v>30</v>
      </c>
    </row>
    <row r="125" spans="1:8" ht="22.5">
      <c r="A125" s="16" t="s">
        <v>34</v>
      </c>
      <c r="B125" s="33" t="s">
        <v>24</v>
      </c>
      <c r="C125" s="22">
        <v>966</v>
      </c>
      <c r="D125" s="16" t="s">
        <v>81</v>
      </c>
      <c r="E125" s="119" t="s">
        <v>422</v>
      </c>
      <c r="F125" s="22">
        <v>200</v>
      </c>
      <c r="G125" s="22"/>
      <c r="H125" s="25">
        <f>H126</f>
        <v>30</v>
      </c>
    </row>
    <row r="126" spans="1:8" ht="23.25" thickBot="1">
      <c r="A126" s="16"/>
      <c r="B126" s="5" t="s">
        <v>105</v>
      </c>
      <c r="C126" s="22">
        <v>966</v>
      </c>
      <c r="D126" s="16" t="s">
        <v>81</v>
      </c>
      <c r="E126" s="119" t="s">
        <v>422</v>
      </c>
      <c r="F126" s="22">
        <v>240</v>
      </c>
      <c r="G126" s="22"/>
      <c r="H126" s="25">
        <v>30</v>
      </c>
    </row>
    <row r="127" spans="1:10" ht="23.25" hidden="1" thickBot="1">
      <c r="A127" s="16"/>
      <c r="B127" s="5" t="s">
        <v>188</v>
      </c>
      <c r="C127" s="29">
        <v>966</v>
      </c>
      <c r="D127" s="9" t="s">
        <v>81</v>
      </c>
      <c r="E127" s="282" t="s">
        <v>422</v>
      </c>
      <c r="F127" s="29">
        <v>244</v>
      </c>
      <c r="G127" s="122"/>
      <c r="H127" s="25">
        <v>150</v>
      </c>
      <c r="J127">
        <v>-500</v>
      </c>
    </row>
    <row r="128" spans="1:8" ht="13.5" hidden="1" thickBot="1">
      <c r="A128" s="16"/>
      <c r="B128" s="5" t="s">
        <v>192</v>
      </c>
      <c r="C128" s="22">
        <v>966</v>
      </c>
      <c r="D128" s="16" t="s">
        <v>81</v>
      </c>
      <c r="E128" s="282" t="s">
        <v>168</v>
      </c>
      <c r="F128" s="22">
        <v>244</v>
      </c>
      <c r="G128" s="22">
        <v>290</v>
      </c>
      <c r="H128" s="25">
        <f>140+378.5</f>
        <v>518.5</v>
      </c>
    </row>
    <row r="129" spans="1:8" ht="23.25" hidden="1" thickBot="1">
      <c r="A129" s="227" t="s">
        <v>37</v>
      </c>
      <c r="B129" s="228" t="s">
        <v>111</v>
      </c>
      <c r="C129" s="229">
        <v>966</v>
      </c>
      <c r="D129" s="230" t="s">
        <v>81</v>
      </c>
      <c r="E129" s="278" t="s">
        <v>184</v>
      </c>
      <c r="F129" s="229"/>
      <c r="G129" s="229"/>
      <c r="H129" s="271">
        <f>H130</f>
        <v>0</v>
      </c>
    </row>
    <row r="130" spans="1:13" ht="22.5" hidden="1">
      <c r="A130" s="231" t="s">
        <v>38</v>
      </c>
      <c r="B130" s="232" t="s">
        <v>24</v>
      </c>
      <c r="C130" s="233">
        <v>966</v>
      </c>
      <c r="D130" s="231" t="s">
        <v>81</v>
      </c>
      <c r="E130" s="282" t="s">
        <v>184</v>
      </c>
      <c r="F130" s="233">
        <v>200</v>
      </c>
      <c r="G130" s="233"/>
      <c r="H130" s="272">
        <f>H131</f>
        <v>0</v>
      </c>
      <c r="M130" s="235" t="s">
        <v>386</v>
      </c>
    </row>
    <row r="131" spans="1:8" ht="22.5" hidden="1">
      <c r="A131" s="231"/>
      <c r="B131" s="234" t="s">
        <v>105</v>
      </c>
      <c r="C131" s="233">
        <v>966</v>
      </c>
      <c r="D131" s="231" t="s">
        <v>81</v>
      </c>
      <c r="E131" s="282" t="s">
        <v>184</v>
      </c>
      <c r="F131" s="233">
        <v>240</v>
      </c>
      <c r="G131" s="233"/>
      <c r="H131" s="272">
        <f>H132</f>
        <v>0</v>
      </c>
    </row>
    <row r="132" spans="1:10" ht="23.25" hidden="1" thickBot="1">
      <c r="A132" s="231"/>
      <c r="B132" s="234" t="s">
        <v>188</v>
      </c>
      <c r="C132" s="233">
        <v>966</v>
      </c>
      <c r="D132" s="231" t="s">
        <v>81</v>
      </c>
      <c r="E132" s="282" t="s">
        <v>184</v>
      </c>
      <c r="F132" s="233">
        <v>244</v>
      </c>
      <c r="G132" s="233"/>
      <c r="H132" s="272">
        <v>0</v>
      </c>
      <c r="J132">
        <v>-618.2</v>
      </c>
    </row>
    <row r="133" spans="1:8" ht="12.75" hidden="1">
      <c r="A133" s="16"/>
      <c r="B133" s="5" t="s">
        <v>197</v>
      </c>
      <c r="C133" s="22"/>
      <c r="D133" s="16" t="s">
        <v>81</v>
      </c>
      <c r="E133" s="282" t="s">
        <v>184</v>
      </c>
      <c r="F133" s="22">
        <v>244</v>
      </c>
      <c r="G133" s="22">
        <v>226</v>
      </c>
      <c r="H133" s="25">
        <v>270</v>
      </c>
    </row>
    <row r="134" spans="1:8" ht="13.5" hidden="1" thickBot="1">
      <c r="A134" s="16"/>
      <c r="B134" s="5" t="s">
        <v>207</v>
      </c>
      <c r="C134" s="22">
        <v>967</v>
      </c>
      <c r="D134" s="16" t="s">
        <v>81</v>
      </c>
      <c r="E134" s="282" t="s">
        <v>184</v>
      </c>
      <c r="F134" s="22">
        <v>244</v>
      </c>
      <c r="G134" s="22">
        <v>310</v>
      </c>
      <c r="H134" s="25">
        <v>1000</v>
      </c>
    </row>
    <row r="135" spans="1:12" s="115" customFormat="1" ht="68.25" thickBot="1">
      <c r="A135" s="40" t="s">
        <v>35</v>
      </c>
      <c r="B135" s="41" t="s">
        <v>115</v>
      </c>
      <c r="C135" s="42">
        <v>966</v>
      </c>
      <c r="D135" s="43" t="s">
        <v>81</v>
      </c>
      <c r="E135" s="43" t="s">
        <v>423</v>
      </c>
      <c r="F135" s="42"/>
      <c r="G135" s="42"/>
      <c r="H135" s="66">
        <f>H136</f>
        <v>10</v>
      </c>
      <c r="I135" s="137"/>
      <c r="J135"/>
      <c r="K135"/>
      <c r="L135"/>
    </row>
    <row r="136" spans="1:12" s="115" customFormat="1" ht="22.5">
      <c r="A136" s="16" t="s">
        <v>36</v>
      </c>
      <c r="B136" s="33" t="s">
        <v>24</v>
      </c>
      <c r="C136" s="22">
        <v>966</v>
      </c>
      <c r="D136" s="16" t="s">
        <v>81</v>
      </c>
      <c r="E136" s="119" t="s">
        <v>423</v>
      </c>
      <c r="F136" s="22">
        <v>200</v>
      </c>
      <c r="G136" s="22"/>
      <c r="H136" s="25">
        <f>H137</f>
        <v>10</v>
      </c>
      <c r="I136" s="137"/>
      <c r="J136"/>
      <c r="K136"/>
      <c r="L136"/>
    </row>
    <row r="137" spans="1:12" s="115" customFormat="1" ht="23.25" thickBot="1">
      <c r="A137" s="16"/>
      <c r="B137" s="5" t="s">
        <v>105</v>
      </c>
      <c r="C137" s="22">
        <v>966</v>
      </c>
      <c r="D137" s="16" t="s">
        <v>81</v>
      </c>
      <c r="E137" s="119" t="s">
        <v>423</v>
      </c>
      <c r="F137" s="22">
        <v>240</v>
      </c>
      <c r="G137" s="22"/>
      <c r="H137" s="26">
        <f>H138</f>
        <v>10</v>
      </c>
      <c r="I137" s="137"/>
      <c r="J137"/>
      <c r="K137"/>
      <c r="L137"/>
    </row>
    <row r="138" spans="1:12" s="115" customFormat="1" ht="23.25" hidden="1" thickBot="1">
      <c r="A138" s="16"/>
      <c r="B138" s="35" t="s">
        <v>188</v>
      </c>
      <c r="C138" s="22">
        <v>966</v>
      </c>
      <c r="D138" s="16" t="s">
        <v>81</v>
      </c>
      <c r="E138" s="282" t="s">
        <v>423</v>
      </c>
      <c r="F138" s="22">
        <v>244</v>
      </c>
      <c r="G138" s="22"/>
      <c r="H138" s="26">
        <v>10</v>
      </c>
      <c r="I138" s="137"/>
      <c r="J138">
        <v>100</v>
      </c>
      <c r="K138"/>
      <c r="L138"/>
    </row>
    <row r="139" spans="1:12" s="115" customFormat="1" ht="13.5" hidden="1" thickBot="1">
      <c r="A139" s="16"/>
      <c r="B139" s="5" t="s">
        <v>197</v>
      </c>
      <c r="C139" s="22">
        <v>966</v>
      </c>
      <c r="D139" s="16" t="s">
        <v>81</v>
      </c>
      <c r="E139" s="282" t="s">
        <v>169</v>
      </c>
      <c r="F139" s="22">
        <v>244</v>
      </c>
      <c r="G139" s="121">
        <v>226</v>
      </c>
      <c r="H139" s="25">
        <v>5.5</v>
      </c>
      <c r="I139" s="137"/>
      <c r="J139"/>
      <c r="K139"/>
      <c r="L139"/>
    </row>
    <row r="140" spans="1:12" s="115" customFormat="1" ht="57" thickBot="1">
      <c r="A140" s="40" t="s">
        <v>37</v>
      </c>
      <c r="B140" s="41" t="s">
        <v>436</v>
      </c>
      <c r="C140" s="42">
        <v>966</v>
      </c>
      <c r="D140" s="43" t="s">
        <v>81</v>
      </c>
      <c r="E140" s="43" t="s">
        <v>424</v>
      </c>
      <c r="F140" s="42"/>
      <c r="G140" s="42"/>
      <c r="H140" s="66">
        <f>H141</f>
        <v>10</v>
      </c>
      <c r="I140" s="137"/>
      <c r="J140"/>
      <c r="K140"/>
      <c r="L140"/>
    </row>
    <row r="141" spans="1:12" s="115" customFormat="1" ht="22.5">
      <c r="A141" s="16" t="s">
        <v>437</v>
      </c>
      <c r="B141" s="33" t="s">
        <v>24</v>
      </c>
      <c r="C141" s="22">
        <v>966</v>
      </c>
      <c r="D141" s="16" t="s">
        <v>81</v>
      </c>
      <c r="E141" s="119" t="s">
        <v>424</v>
      </c>
      <c r="F141" s="22">
        <v>200</v>
      </c>
      <c r="G141" s="22"/>
      <c r="H141" s="25">
        <f>H142</f>
        <v>10</v>
      </c>
      <c r="I141" s="137"/>
      <c r="J141"/>
      <c r="K141"/>
      <c r="L141"/>
    </row>
    <row r="142" spans="1:12" s="115" customFormat="1" ht="23.25" thickBot="1">
      <c r="A142" s="16"/>
      <c r="B142" s="5" t="s">
        <v>105</v>
      </c>
      <c r="C142" s="22">
        <v>966</v>
      </c>
      <c r="D142" s="16" t="s">
        <v>81</v>
      </c>
      <c r="E142" s="119" t="s">
        <v>424</v>
      </c>
      <c r="F142" s="22">
        <v>240</v>
      </c>
      <c r="G142" s="22"/>
      <c r="H142" s="26">
        <f>H143</f>
        <v>10</v>
      </c>
      <c r="I142" s="137"/>
      <c r="J142"/>
      <c r="K142"/>
      <c r="L142"/>
    </row>
    <row r="143" spans="1:12" s="115" customFormat="1" ht="23.25" hidden="1" thickBot="1">
      <c r="A143" s="16"/>
      <c r="B143" s="35" t="s">
        <v>188</v>
      </c>
      <c r="C143" s="22">
        <v>966</v>
      </c>
      <c r="D143" s="16" t="s">
        <v>81</v>
      </c>
      <c r="E143" s="282" t="s">
        <v>424</v>
      </c>
      <c r="F143" s="22">
        <v>244</v>
      </c>
      <c r="G143" s="22"/>
      <c r="H143" s="26">
        <v>10</v>
      </c>
      <c r="I143" s="137"/>
      <c r="J143"/>
      <c r="K143"/>
      <c r="L143"/>
    </row>
    <row r="144" spans="1:12" s="115" customFormat="1" ht="13.5" hidden="1" thickBot="1">
      <c r="A144" s="16"/>
      <c r="B144" s="5" t="s">
        <v>197</v>
      </c>
      <c r="C144" s="22">
        <v>966</v>
      </c>
      <c r="D144" s="16" t="s">
        <v>81</v>
      </c>
      <c r="E144" s="282" t="s">
        <v>219</v>
      </c>
      <c r="F144" s="22">
        <v>244</v>
      </c>
      <c r="G144" s="121">
        <v>226</v>
      </c>
      <c r="H144" s="25">
        <v>5.5</v>
      </c>
      <c r="I144" s="137"/>
      <c r="J144"/>
      <c r="K144"/>
      <c r="L144"/>
    </row>
    <row r="145" spans="1:12" s="115" customFormat="1" ht="67.5">
      <c r="A145" s="68" t="s">
        <v>39</v>
      </c>
      <c r="B145" s="69" t="s">
        <v>114</v>
      </c>
      <c r="C145" s="70">
        <v>966</v>
      </c>
      <c r="D145" s="71" t="s">
        <v>81</v>
      </c>
      <c r="E145" s="71" t="s">
        <v>425</v>
      </c>
      <c r="F145" s="70"/>
      <c r="G145" s="70"/>
      <c r="H145" s="72">
        <f>H146</f>
        <v>25</v>
      </c>
      <c r="I145" s="137"/>
      <c r="J145"/>
      <c r="K145"/>
      <c r="L145"/>
    </row>
    <row r="146" spans="1:12" s="115" customFormat="1" ht="22.5">
      <c r="A146" s="17" t="s">
        <v>438</v>
      </c>
      <c r="B146" s="35" t="s">
        <v>24</v>
      </c>
      <c r="C146" s="23">
        <v>966</v>
      </c>
      <c r="D146" s="17" t="s">
        <v>81</v>
      </c>
      <c r="E146" s="108" t="s">
        <v>425</v>
      </c>
      <c r="F146" s="23">
        <v>200</v>
      </c>
      <c r="G146" s="23"/>
      <c r="H146" s="26">
        <f>H147</f>
        <v>25</v>
      </c>
      <c r="I146" s="137"/>
      <c r="J146"/>
      <c r="K146"/>
      <c r="L146"/>
    </row>
    <row r="147" spans="1:12" s="115" customFormat="1" ht="23.25" thickBot="1">
      <c r="A147" s="17"/>
      <c r="B147" s="5" t="s">
        <v>105</v>
      </c>
      <c r="C147" s="23">
        <v>966</v>
      </c>
      <c r="D147" s="17" t="s">
        <v>81</v>
      </c>
      <c r="E147" s="108" t="s">
        <v>425</v>
      </c>
      <c r="F147" s="23">
        <v>240</v>
      </c>
      <c r="G147" s="23"/>
      <c r="H147" s="26">
        <v>25</v>
      </c>
      <c r="I147" s="137"/>
      <c r="J147"/>
      <c r="K147"/>
      <c r="L147"/>
    </row>
    <row r="148" spans="1:12" s="115" customFormat="1" ht="23.25" hidden="1" thickBot="1">
      <c r="A148" s="17"/>
      <c r="B148" s="35" t="s">
        <v>188</v>
      </c>
      <c r="C148" s="23">
        <v>966</v>
      </c>
      <c r="D148" s="17" t="s">
        <v>81</v>
      </c>
      <c r="E148" s="279" t="s">
        <v>425</v>
      </c>
      <c r="F148" s="23">
        <v>244</v>
      </c>
      <c r="G148" s="23"/>
      <c r="H148" s="26">
        <v>50</v>
      </c>
      <c r="I148" s="137"/>
      <c r="J148">
        <v>100</v>
      </c>
      <c r="K148"/>
      <c r="L148"/>
    </row>
    <row r="149" spans="1:12" s="115" customFormat="1" ht="13.5" hidden="1" thickBot="1">
      <c r="A149" s="16"/>
      <c r="B149" s="5" t="s">
        <v>197</v>
      </c>
      <c r="C149" s="22">
        <v>966</v>
      </c>
      <c r="D149" s="16" t="s">
        <v>81</v>
      </c>
      <c r="E149" s="282" t="s">
        <v>170</v>
      </c>
      <c r="F149" s="22">
        <v>244</v>
      </c>
      <c r="G149" s="121">
        <v>226</v>
      </c>
      <c r="H149" s="25">
        <v>5.5</v>
      </c>
      <c r="I149" s="137"/>
      <c r="J149"/>
      <c r="K149"/>
      <c r="L149"/>
    </row>
    <row r="150" spans="1:12" s="115" customFormat="1" ht="23.25" hidden="1" thickBot="1">
      <c r="A150" s="40" t="s">
        <v>98</v>
      </c>
      <c r="B150" s="41" t="s">
        <v>113</v>
      </c>
      <c r="C150" s="42">
        <v>966</v>
      </c>
      <c r="D150" s="43" t="s">
        <v>81</v>
      </c>
      <c r="E150" s="278" t="s">
        <v>171</v>
      </c>
      <c r="F150" s="42"/>
      <c r="G150" s="42"/>
      <c r="H150" s="66">
        <f>H151</f>
        <v>0</v>
      </c>
      <c r="I150" s="137"/>
      <c r="J150"/>
      <c r="K150"/>
      <c r="L150"/>
    </row>
    <row r="151" spans="1:12" s="115" customFormat="1" ht="22.5" hidden="1">
      <c r="A151" s="16" t="s">
        <v>108</v>
      </c>
      <c r="B151" s="33" t="s">
        <v>24</v>
      </c>
      <c r="C151" s="22">
        <v>966</v>
      </c>
      <c r="D151" s="16" t="s">
        <v>81</v>
      </c>
      <c r="E151" s="282" t="s">
        <v>171</v>
      </c>
      <c r="F151" s="22">
        <v>200</v>
      </c>
      <c r="G151" s="22"/>
      <c r="H151" s="25">
        <f>H152</f>
        <v>0</v>
      </c>
      <c r="I151" s="137"/>
      <c r="J151"/>
      <c r="K151"/>
      <c r="L151"/>
    </row>
    <row r="152" spans="1:12" s="115" customFormat="1" ht="22.5" hidden="1">
      <c r="A152" s="16"/>
      <c r="B152" s="5" t="s">
        <v>105</v>
      </c>
      <c r="C152" s="22">
        <v>966</v>
      </c>
      <c r="D152" s="16" t="s">
        <v>81</v>
      </c>
      <c r="E152" s="282" t="s">
        <v>171</v>
      </c>
      <c r="F152" s="22">
        <v>240</v>
      </c>
      <c r="G152" s="22"/>
      <c r="H152" s="25">
        <f>H153</f>
        <v>0</v>
      </c>
      <c r="I152" s="137"/>
      <c r="J152"/>
      <c r="K152"/>
      <c r="L152"/>
    </row>
    <row r="153" spans="1:12" s="115" customFormat="1" ht="23.25" hidden="1" thickBot="1">
      <c r="A153" s="16"/>
      <c r="B153" s="35" t="s">
        <v>188</v>
      </c>
      <c r="C153" s="22">
        <v>966</v>
      </c>
      <c r="D153" s="16" t="s">
        <v>81</v>
      </c>
      <c r="E153" s="282" t="s">
        <v>171</v>
      </c>
      <c r="F153" s="22">
        <v>244</v>
      </c>
      <c r="G153" s="22"/>
      <c r="H153" s="25">
        <v>0</v>
      </c>
      <c r="I153" s="137"/>
      <c r="J153"/>
      <c r="K153"/>
      <c r="L153"/>
    </row>
    <row r="154" spans="1:12" s="115" customFormat="1" ht="13.5" hidden="1" thickBot="1">
      <c r="A154" s="16"/>
      <c r="B154" s="5" t="s">
        <v>197</v>
      </c>
      <c r="C154" s="22">
        <v>966</v>
      </c>
      <c r="D154" s="16" t="s">
        <v>81</v>
      </c>
      <c r="E154" s="282" t="s">
        <v>171</v>
      </c>
      <c r="F154" s="22">
        <v>244</v>
      </c>
      <c r="G154" s="121">
        <v>226</v>
      </c>
      <c r="H154" s="25">
        <v>220</v>
      </c>
      <c r="I154" s="137"/>
      <c r="J154"/>
      <c r="K154"/>
      <c r="L154"/>
    </row>
    <row r="155" spans="1:12" s="115" customFormat="1" ht="34.5" thickBot="1">
      <c r="A155" s="40" t="s">
        <v>40</v>
      </c>
      <c r="B155" s="41" t="s">
        <v>157</v>
      </c>
      <c r="C155" s="42">
        <v>966</v>
      </c>
      <c r="D155" s="43" t="s">
        <v>81</v>
      </c>
      <c r="E155" s="43" t="s">
        <v>426</v>
      </c>
      <c r="F155" s="42"/>
      <c r="G155" s="42"/>
      <c r="H155" s="66">
        <f>H156</f>
        <v>25</v>
      </c>
      <c r="I155" s="137"/>
      <c r="J155"/>
      <c r="K155"/>
      <c r="L155"/>
    </row>
    <row r="156" spans="1:12" s="115" customFormat="1" ht="39" customHeight="1">
      <c r="A156" s="46" t="s">
        <v>439</v>
      </c>
      <c r="B156" s="44" t="s">
        <v>24</v>
      </c>
      <c r="C156" s="45">
        <v>966</v>
      </c>
      <c r="D156" s="46" t="s">
        <v>81</v>
      </c>
      <c r="E156" s="46" t="s">
        <v>426</v>
      </c>
      <c r="F156" s="45">
        <v>200</v>
      </c>
      <c r="G156" s="45"/>
      <c r="H156" s="55">
        <f>H157</f>
        <v>25</v>
      </c>
      <c r="I156" s="137"/>
      <c r="J156"/>
      <c r="K156"/>
      <c r="L156"/>
    </row>
    <row r="157" spans="1:12" s="115" customFormat="1" ht="22.5">
      <c r="A157" s="108"/>
      <c r="B157" s="5" t="s">
        <v>105</v>
      </c>
      <c r="C157" s="110">
        <v>966</v>
      </c>
      <c r="D157" s="108" t="s">
        <v>81</v>
      </c>
      <c r="E157" s="108" t="s">
        <v>426</v>
      </c>
      <c r="F157" s="110">
        <v>240</v>
      </c>
      <c r="G157" s="110"/>
      <c r="H157" s="26">
        <v>25</v>
      </c>
      <c r="I157" s="137"/>
      <c r="J157"/>
      <c r="K157"/>
      <c r="L157"/>
    </row>
    <row r="158" spans="1:12" s="115" customFormat="1" ht="22.5" hidden="1">
      <c r="A158" s="108"/>
      <c r="B158" s="35" t="s">
        <v>188</v>
      </c>
      <c r="C158" s="110">
        <v>966</v>
      </c>
      <c r="D158" s="108" t="s">
        <v>81</v>
      </c>
      <c r="E158" s="279" t="s">
        <v>426</v>
      </c>
      <c r="F158" s="110">
        <v>244</v>
      </c>
      <c r="G158" s="110"/>
      <c r="H158" s="26">
        <v>50</v>
      </c>
      <c r="I158" s="137"/>
      <c r="J158"/>
      <c r="K158"/>
      <c r="L158"/>
    </row>
    <row r="159" spans="1:12" s="115" customFormat="1" ht="22.5">
      <c r="A159" s="91" t="s">
        <v>41</v>
      </c>
      <c r="B159" s="92" t="s">
        <v>244</v>
      </c>
      <c r="C159" s="93"/>
      <c r="D159" s="91" t="s">
        <v>81</v>
      </c>
      <c r="E159" s="91" t="s">
        <v>239</v>
      </c>
      <c r="F159" s="93"/>
      <c r="G159" s="148"/>
      <c r="H159" s="94">
        <f>H160+H165</f>
        <v>3864.3999999999996</v>
      </c>
      <c r="I159" s="137"/>
      <c r="J159"/>
      <c r="K159"/>
      <c r="L159"/>
    </row>
    <row r="160" spans="1:12" s="115" customFormat="1" ht="56.25">
      <c r="A160" s="17" t="s">
        <v>42</v>
      </c>
      <c r="B160" s="5" t="s">
        <v>102</v>
      </c>
      <c r="C160" s="23"/>
      <c r="D160" s="17" t="s">
        <v>81</v>
      </c>
      <c r="E160" s="1" t="s">
        <v>239</v>
      </c>
      <c r="F160" s="23">
        <v>100</v>
      </c>
      <c r="G160" s="23"/>
      <c r="H160" s="26">
        <f>H161</f>
        <v>3587.2</v>
      </c>
      <c r="I160" s="137"/>
      <c r="J160"/>
      <c r="K160"/>
      <c r="L160"/>
    </row>
    <row r="161" spans="1:12" s="115" customFormat="1" ht="22.5">
      <c r="A161" s="17"/>
      <c r="B161" s="5" t="s">
        <v>241</v>
      </c>
      <c r="C161" s="23"/>
      <c r="D161" s="17" t="s">
        <v>81</v>
      </c>
      <c r="E161" s="1" t="s">
        <v>239</v>
      </c>
      <c r="F161" s="23">
        <v>110</v>
      </c>
      <c r="G161" s="23"/>
      <c r="H161" s="26">
        <f>H162+H163+H164</f>
        <v>3587.2</v>
      </c>
      <c r="I161" s="137"/>
      <c r="J161"/>
      <c r="K161"/>
      <c r="L161"/>
    </row>
    <row r="162" spans="1:12" s="115" customFormat="1" ht="22.5" hidden="1">
      <c r="A162" s="17"/>
      <c r="B162" s="5" t="s">
        <v>238</v>
      </c>
      <c r="C162" s="23"/>
      <c r="D162" s="17" t="s">
        <v>81</v>
      </c>
      <c r="E162" s="1" t="s">
        <v>239</v>
      </c>
      <c r="F162" s="23">
        <v>111</v>
      </c>
      <c r="G162" s="23"/>
      <c r="H162" s="26">
        <v>2743.8</v>
      </c>
      <c r="I162" s="137"/>
      <c r="J162"/>
      <c r="K162"/>
      <c r="L162"/>
    </row>
    <row r="163" spans="1:12" s="115" customFormat="1" ht="22.5" hidden="1">
      <c r="A163" s="17"/>
      <c r="B163" s="5" t="s">
        <v>387</v>
      </c>
      <c r="C163" s="23"/>
      <c r="D163" s="17" t="s">
        <v>81</v>
      </c>
      <c r="E163" s="1" t="s">
        <v>239</v>
      </c>
      <c r="F163" s="23">
        <v>112</v>
      </c>
      <c r="G163" s="23"/>
      <c r="H163" s="26">
        <v>6.6</v>
      </c>
      <c r="I163" s="137"/>
      <c r="J163"/>
      <c r="K163"/>
      <c r="L163"/>
    </row>
    <row r="164" spans="1:12" s="115" customFormat="1" ht="45" hidden="1">
      <c r="A164" s="17"/>
      <c r="B164" s="5" t="s">
        <v>242</v>
      </c>
      <c r="C164" s="23"/>
      <c r="D164" s="17" t="s">
        <v>81</v>
      </c>
      <c r="E164" s="1" t="s">
        <v>239</v>
      </c>
      <c r="F164" s="23">
        <v>119</v>
      </c>
      <c r="G164" s="23"/>
      <c r="H164" s="26">
        <f>836.9-0.1</f>
        <v>836.8</v>
      </c>
      <c r="I164" s="137"/>
      <c r="J164"/>
      <c r="K164"/>
      <c r="L164"/>
    </row>
    <row r="165" spans="1:12" s="115" customFormat="1" ht="22.5">
      <c r="A165" s="46" t="s">
        <v>440</v>
      </c>
      <c r="B165" s="44" t="s">
        <v>24</v>
      </c>
      <c r="C165" s="45">
        <v>966</v>
      </c>
      <c r="D165" s="46" t="s">
        <v>81</v>
      </c>
      <c r="E165" s="62" t="s">
        <v>239</v>
      </c>
      <c r="F165" s="45">
        <v>200</v>
      </c>
      <c r="G165" s="45"/>
      <c r="H165" s="55">
        <f>H166</f>
        <v>277.20000000000005</v>
      </c>
      <c r="I165" s="137"/>
      <c r="J165"/>
      <c r="K165"/>
      <c r="L165"/>
    </row>
    <row r="166" spans="1:12" s="115" customFormat="1" ht="23.25" customHeight="1">
      <c r="A166" s="108"/>
      <c r="B166" s="5" t="s">
        <v>105</v>
      </c>
      <c r="C166" s="110">
        <v>966</v>
      </c>
      <c r="D166" s="108" t="s">
        <v>81</v>
      </c>
      <c r="E166" s="1" t="s">
        <v>239</v>
      </c>
      <c r="F166" s="110">
        <v>240</v>
      </c>
      <c r="G166" s="110"/>
      <c r="H166" s="26">
        <f>H167+H168</f>
        <v>277.20000000000005</v>
      </c>
      <c r="I166" s="137"/>
      <c r="J166"/>
      <c r="K166"/>
      <c r="L166"/>
    </row>
    <row r="167" spans="1:13" s="115" customFormat="1" ht="22.5" hidden="1">
      <c r="A167" s="108"/>
      <c r="B167" s="35" t="s">
        <v>191</v>
      </c>
      <c r="C167" s="110">
        <v>966</v>
      </c>
      <c r="D167" s="108" t="s">
        <v>81</v>
      </c>
      <c r="E167" s="1" t="s">
        <v>239</v>
      </c>
      <c r="F167" s="110">
        <v>242</v>
      </c>
      <c r="G167" s="110"/>
      <c r="H167" s="26">
        <f>161.4+19.8</f>
        <v>181.20000000000002</v>
      </c>
      <c r="I167" s="137"/>
      <c r="J167"/>
      <c r="K167"/>
      <c r="L167"/>
      <c r="M167" s="325">
        <v>19.8</v>
      </c>
    </row>
    <row r="168" spans="1:12" s="115" customFormat="1" ht="22.5" hidden="1">
      <c r="A168" s="16"/>
      <c r="B168" s="5" t="s">
        <v>188</v>
      </c>
      <c r="C168" s="22">
        <v>966</v>
      </c>
      <c r="D168" s="16" t="s">
        <v>81</v>
      </c>
      <c r="E168" s="9" t="s">
        <v>239</v>
      </c>
      <c r="F168" s="22">
        <v>244</v>
      </c>
      <c r="G168" s="121">
        <v>226</v>
      </c>
      <c r="H168" s="25">
        <v>96</v>
      </c>
      <c r="I168" s="137"/>
      <c r="J168"/>
      <c r="K168"/>
      <c r="L168"/>
    </row>
    <row r="169" spans="1:12" s="115" customFormat="1" ht="36" customHeight="1" thickBot="1">
      <c r="A169" s="143" t="s">
        <v>43</v>
      </c>
      <c r="B169" s="145" t="s">
        <v>44</v>
      </c>
      <c r="C169" s="146">
        <v>966</v>
      </c>
      <c r="D169" s="144" t="s">
        <v>84</v>
      </c>
      <c r="E169" s="144"/>
      <c r="F169" s="146"/>
      <c r="G169" s="146"/>
      <c r="H169" s="273">
        <f>H170</f>
        <v>50</v>
      </c>
      <c r="I169" s="137"/>
      <c r="J169"/>
      <c r="K169"/>
      <c r="L169"/>
    </row>
    <row r="170" spans="1:8" ht="34.5" thickBot="1">
      <c r="A170" s="73" t="s">
        <v>45</v>
      </c>
      <c r="B170" s="74" t="s">
        <v>46</v>
      </c>
      <c r="C170" s="75">
        <v>966</v>
      </c>
      <c r="D170" s="76" t="s">
        <v>85</v>
      </c>
      <c r="E170" s="76"/>
      <c r="F170" s="75"/>
      <c r="G170" s="75"/>
      <c r="H170" s="77">
        <f>H171</f>
        <v>50</v>
      </c>
    </row>
    <row r="171" spans="1:8" ht="81" customHeight="1" thickBot="1">
      <c r="A171" s="40" t="s">
        <v>153</v>
      </c>
      <c r="B171" s="41" t="s">
        <v>154</v>
      </c>
      <c r="C171" s="42">
        <v>966</v>
      </c>
      <c r="D171" s="43" t="s">
        <v>85</v>
      </c>
      <c r="E171" s="43" t="s">
        <v>173</v>
      </c>
      <c r="F171" s="42"/>
      <c r="G171" s="42"/>
      <c r="H171" s="66">
        <f>H172</f>
        <v>50</v>
      </c>
    </row>
    <row r="172" spans="1:8" ht="22.5">
      <c r="A172" s="16" t="s">
        <v>155</v>
      </c>
      <c r="B172" s="33" t="s">
        <v>24</v>
      </c>
      <c r="C172" s="22">
        <v>966</v>
      </c>
      <c r="D172" s="16" t="s">
        <v>85</v>
      </c>
      <c r="E172" s="9" t="s">
        <v>173</v>
      </c>
      <c r="F172" s="22">
        <v>200</v>
      </c>
      <c r="G172" s="22"/>
      <c r="H172" s="25">
        <f>H173</f>
        <v>50</v>
      </c>
    </row>
    <row r="173" spans="1:8" ht="23.25" thickBot="1">
      <c r="A173" s="16"/>
      <c r="B173" s="5" t="s">
        <v>105</v>
      </c>
      <c r="C173" s="22">
        <v>966</v>
      </c>
      <c r="D173" s="16" t="s">
        <v>85</v>
      </c>
      <c r="E173" s="9" t="s">
        <v>173</v>
      </c>
      <c r="F173" s="22">
        <v>240</v>
      </c>
      <c r="G173" s="22"/>
      <c r="H173" s="25">
        <v>50</v>
      </c>
    </row>
    <row r="174" spans="1:8" ht="23.25" hidden="1" thickBot="1">
      <c r="A174" s="16"/>
      <c r="B174" s="35" t="s">
        <v>188</v>
      </c>
      <c r="C174" s="22">
        <v>966</v>
      </c>
      <c r="D174" s="16" t="s">
        <v>85</v>
      </c>
      <c r="E174" s="9" t="s">
        <v>173</v>
      </c>
      <c r="F174" s="22">
        <v>244</v>
      </c>
      <c r="G174" s="22"/>
      <c r="H174" s="25">
        <v>100</v>
      </c>
    </row>
    <row r="175" spans="1:8" ht="15" customHeight="1" hidden="1">
      <c r="A175" s="16"/>
      <c r="B175" s="5" t="s">
        <v>197</v>
      </c>
      <c r="C175" s="22">
        <v>966</v>
      </c>
      <c r="D175" s="16" t="s">
        <v>85</v>
      </c>
      <c r="E175" s="9" t="s">
        <v>173</v>
      </c>
      <c r="F175" s="22">
        <v>244</v>
      </c>
      <c r="G175" s="121">
        <v>226</v>
      </c>
      <c r="H175" s="25">
        <v>80</v>
      </c>
    </row>
    <row r="176" spans="1:8" ht="12.75" hidden="1">
      <c r="A176" s="17"/>
      <c r="B176" s="5" t="s">
        <v>232</v>
      </c>
      <c r="C176" s="23">
        <v>966</v>
      </c>
      <c r="D176" s="17" t="s">
        <v>85</v>
      </c>
      <c r="E176" s="1" t="s">
        <v>174</v>
      </c>
      <c r="F176" s="23">
        <v>244</v>
      </c>
      <c r="G176" s="23">
        <v>224</v>
      </c>
      <c r="H176" s="26">
        <v>900</v>
      </c>
    </row>
    <row r="177" spans="1:8" ht="13.5" hidden="1" thickBot="1">
      <c r="A177" s="17"/>
      <c r="B177" s="5" t="s">
        <v>197</v>
      </c>
      <c r="C177" s="23">
        <v>966</v>
      </c>
      <c r="D177" s="17" t="s">
        <v>85</v>
      </c>
      <c r="E177" s="1" t="s">
        <v>174</v>
      </c>
      <c r="F177" s="23">
        <v>244</v>
      </c>
      <c r="G177" s="23">
        <v>226</v>
      </c>
      <c r="H177" s="26">
        <v>100</v>
      </c>
    </row>
    <row r="178" spans="1:8" ht="31.5" customHeight="1" thickBot="1">
      <c r="A178" s="79" t="s">
        <v>125</v>
      </c>
      <c r="B178" s="80" t="s">
        <v>47</v>
      </c>
      <c r="C178" s="81">
        <v>966</v>
      </c>
      <c r="D178" s="82" t="s">
        <v>86</v>
      </c>
      <c r="E178" s="82"/>
      <c r="F178" s="81"/>
      <c r="G178" s="81"/>
      <c r="H178" s="83">
        <f>H179</f>
        <v>58364.3</v>
      </c>
    </row>
    <row r="179" spans="1:8" ht="13.5" thickBot="1">
      <c r="A179" s="73" t="s">
        <v>127</v>
      </c>
      <c r="B179" s="74" t="s">
        <v>48</v>
      </c>
      <c r="C179" s="75">
        <v>966</v>
      </c>
      <c r="D179" s="76" t="s">
        <v>87</v>
      </c>
      <c r="E179" s="76"/>
      <c r="F179" s="75"/>
      <c r="G179" s="75"/>
      <c r="H179" s="77">
        <f>H188+H192+H197+H180+H185+H205+H210</f>
        <v>58364.3</v>
      </c>
    </row>
    <row r="180" spans="1:8" ht="36.75" customHeight="1" thickBot="1">
      <c r="A180" s="40" t="s">
        <v>128</v>
      </c>
      <c r="B180" s="41" t="s">
        <v>229</v>
      </c>
      <c r="C180" s="42">
        <v>966</v>
      </c>
      <c r="D180" s="43" t="s">
        <v>87</v>
      </c>
      <c r="E180" s="43" t="s">
        <v>221</v>
      </c>
      <c r="F180" s="42"/>
      <c r="G180" s="42"/>
      <c r="H180" s="66">
        <f>H181</f>
        <v>15000</v>
      </c>
    </row>
    <row r="181" spans="1:8" ht="22.5">
      <c r="A181" s="9" t="s">
        <v>129</v>
      </c>
      <c r="B181" s="54" t="s">
        <v>24</v>
      </c>
      <c r="C181" s="29">
        <v>966</v>
      </c>
      <c r="D181" s="9" t="s">
        <v>87</v>
      </c>
      <c r="E181" s="9" t="s">
        <v>221</v>
      </c>
      <c r="F181" s="29">
        <v>200</v>
      </c>
      <c r="G181" s="29"/>
      <c r="H181" s="25">
        <f>H182</f>
        <v>15000</v>
      </c>
    </row>
    <row r="182" spans="1:8" ht="23.25" thickBot="1">
      <c r="A182" s="9"/>
      <c r="B182" s="5" t="s">
        <v>105</v>
      </c>
      <c r="C182" s="29">
        <v>966</v>
      </c>
      <c r="D182" s="9" t="s">
        <v>87</v>
      </c>
      <c r="E182" s="9" t="s">
        <v>221</v>
      </c>
      <c r="F182" s="29">
        <v>240</v>
      </c>
      <c r="G182" s="29"/>
      <c r="H182" s="25">
        <v>15000</v>
      </c>
    </row>
    <row r="183" spans="1:8" ht="23.25" hidden="1" thickBot="1">
      <c r="A183" s="9"/>
      <c r="B183" s="35" t="s">
        <v>188</v>
      </c>
      <c r="C183" s="29">
        <v>966</v>
      </c>
      <c r="D183" s="9" t="s">
        <v>87</v>
      </c>
      <c r="E183" s="9" t="s">
        <v>221</v>
      </c>
      <c r="F183" s="29">
        <v>244</v>
      </c>
      <c r="G183" s="29"/>
      <c r="H183" s="25">
        <v>20000</v>
      </c>
    </row>
    <row r="184" spans="1:8" ht="13.5" hidden="1" thickBot="1">
      <c r="A184" s="9"/>
      <c r="B184" s="5" t="s">
        <v>197</v>
      </c>
      <c r="C184" s="29">
        <v>966</v>
      </c>
      <c r="D184" s="9" t="s">
        <v>87</v>
      </c>
      <c r="E184" s="9" t="s">
        <v>221</v>
      </c>
      <c r="F184" s="29">
        <v>244</v>
      </c>
      <c r="G184" s="29">
        <v>226</v>
      </c>
      <c r="H184" s="25">
        <v>20000</v>
      </c>
    </row>
    <row r="185" spans="1:8" ht="37.5" customHeight="1" thickBot="1">
      <c r="A185" s="40" t="s">
        <v>130</v>
      </c>
      <c r="B185" s="41" t="s">
        <v>185</v>
      </c>
      <c r="C185" s="42">
        <v>966</v>
      </c>
      <c r="D185" s="43" t="s">
        <v>87</v>
      </c>
      <c r="E185" s="43" t="s">
        <v>222</v>
      </c>
      <c r="F185" s="42"/>
      <c r="G185" s="42"/>
      <c r="H185" s="66">
        <f>H186</f>
        <v>3502.7</v>
      </c>
    </row>
    <row r="186" spans="1:8" ht="22.5">
      <c r="A186" s="9" t="s">
        <v>131</v>
      </c>
      <c r="B186" s="33" t="s">
        <v>24</v>
      </c>
      <c r="C186" s="29">
        <v>966</v>
      </c>
      <c r="D186" s="9" t="s">
        <v>87</v>
      </c>
      <c r="E186" s="119" t="s">
        <v>222</v>
      </c>
      <c r="F186" s="29">
        <v>200</v>
      </c>
      <c r="G186" s="29"/>
      <c r="H186" s="25">
        <f>H187</f>
        <v>3502.7</v>
      </c>
    </row>
    <row r="187" spans="1:10" ht="23.25" thickBot="1">
      <c r="A187" s="9"/>
      <c r="B187" s="5" t="s">
        <v>105</v>
      </c>
      <c r="C187" s="29">
        <v>966</v>
      </c>
      <c r="D187" s="9" t="s">
        <v>87</v>
      </c>
      <c r="E187" s="119" t="s">
        <v>222</v>
      </c>
      <c r="F187" s="29">
        <v>240</v>
      </c>
      <c r="G187" s="29"/>
      <c r="H187" s="25">
        <f>H202</f>
        <v>3502.7</v>
      </c>
      <c r="J187">
        <v>-516.9</v>
      </c>
    </row>
    <row r="188" spans="1:8" ht="48.75" customHeight="1" thickBot="1">
      <c r="A188" s="40" t="s">
        <v>132</v>
      </c>
      <c r="B188" s="41" t="s">
        <v>121</v>
      </c>
      <c r="C188" s="42">
        <v>966</v>
      </c>
      <c r="D188" s="43" t="s">
        <v>87</v>
      </c>
      <c r="E188" s="43" t="s">
        <v>427</v>
      </c>
      <c r="F188" s="42"/>
      <c r="G188" s="42"/>
      <c r="H188" s="66">
        <f>H189</f>
        <v>7599.5</v>
      </c>
    </row>
    <row r="189" spans="1:8" ht="23.25" thickBot="1">
      <c r="A189" s="16" t="s">
        <v>133</v>
      </c>
      <c r="B189" s="50" t="s">
        <v>24</v>
      </c>
      <c r="C189" s="51">
        <v>966</v>
      </c>
      <c r="D189" s="52" t="s">
        <v>87</v>
      </c>
      <c r="E189" s="285" t="s">
        <v>427</v>
      </c>
      <c r="F189" s="51">
        <v>200</v>
      </c>
      <c r="G189" s="51"/>
      <c r="H189" s="53">
        <f>H191</f>
        <v>7599.5</v>
      </c>
    </row>
    <row r="190" spans="1:10" ht="23.25" thickBot="1">
      <c r="A190" s="16"/>
      <c r="B190" s="5" t="s">
        <v>105</v>
      </c>
      <c r="C190" s="51">
        <v>966</v>
      </c>
      <c r="D190" s="52" t="s">
        <v>87</v>
      </c>
      <c r="E190" s="285" t="s">
        <v>427</v>
      </c>
      <c r="F190" s="51">
        <v>240</v>
      </c>
      <c r="G190" s="51"/>
      <c r="H190" s="53">
        <f>H191</f>
        <v>7599.5</v>
      </c>
      <c r="J190">
        <v>-500</v>
      </c>
    </row>
    <row r="191" spans="1:10" ht="23.25" hidden="1" thickBot="1">
      <c r="A191" s="16"/>
      <c r="B191" s="35" t="s">
        <v>188</v>
      </c>
      <c r="C191" s="51">
        <v>966</v>
      </c>
      <c r="D191" s="52" t="s">
        <v>87</v>
      </c>
      <c r="E191" s="283" t="s">
        <v>427</v>
      </c>
      <c r="F191" s="51">
        <v>244</v>
      </c>
      <c r="G191" s="51"/>
      <c r="H191" s="53">
        <f>5715.9+1883.6</f>
        <v>7599.5</v>
      </c>
      <c r="J191" t="s">
        <v>236</v>
      </c>
    </row>
    <row r="192" spans="1:8" ht="38.25" customHeight="1" thickBot="1">
      <c r="A192" s="40" t="s">
        <v>134</v>
      </c>
      <c r="B192" s="41" t="s">
        <v>122</v>
      </c>
      <c r="C192" s="42">
        <v>966</v>
      </c>
      <c r="D192" s="43" t="s">
        <v>87</v>
      </c>
      <c r="E192" s="43" t="s">
        <v>428</v>
      </c>
      <c r="F192" s="42"/>
      <c r="G192" s="42"/>
      <c r="H192" s="66">
        <f>H193</f>
        <v>3372.9</v>
      </c>
    </row>
    <row r="193" spans="1:8" ht="22.5">
      <c r="A193" s="16" t="s">
        <v>135</v>
      </c>
      <c r="B193" s="33" t="s">
        <v>24</v>
      </c>
      <c r="C193" s="22">
        <v>966</v>
      </c>
      <c r="D193" s="16" t="s">
        <v>87</v>
      </c>
      <c r="E193" s="119" t="s">
        <v>428</v>
      </c>
      <c r="F193" s="22">
        <v>200</v>
      </c>
      <c r="G193" s="22"/>
      <c r="H193" s="25">
        <f>H194</f>
        <v>3372.9</v>
      </c>
    </row>
    <row r="194" spans="1:13" ht="23.25" thickBot="1">
      <c r="A194" s="16"/>
      <c r="B194" s="5" t="s">
        <v>105</v>
      </c>
      <c r="C194" s="22">
        <v>966</v>
      </c>
      <c r="D194" s="16" t="s">
        <v>87</v>
      </c>
      <c r="E194" s="119" t="s">
        <v>428</v>
      </c>
      <c r="F194" s="22">
        <v>240</v>
      </c>
      <c r="G194" s="22"/>
      <c r="H194" s="25">
        <f>H195-742.1</f>
        <v>3372.9</v>
      </c>
      <c r="J194">
        <v>-500</v>
      </c>
      <c r="M194" s="326">
        <v>875</v>
      </c>
    </row>
    <row r="195" spans="1:10" ht="22.5" hidden="1">
      <c r="A195" s="16"/>
      <c r="B195" s="35" t="s">
        <v>188</v>
      </c>
      <c r="C195" s="22">
        <v>966</v>
      </c>
      <c r="D195" s="16" t="s">
        <v>87</v>
      </c>
      <c r="E195" s="119" t="s">
        <v>428</v>
      </c>
      <c r="F195" s="22">
        <v>244</v>
      </c>
      <c r="G195" s="22"/>
      <c r="H195" s="25">
        <f>3240+875</f>
        <v>4115</v>
      </c>
      <c r="J195" t="s">
        <v>236</v>
      </c>
    </row>
    <row r="196" spans="1:9" ht="13.5" hidden="1" thickBot="1">
      <c r="A196" s="16"/>
      <c r="B196" s="5" t="s">
        <v>197</v>
      </c>
      <c r="C196" s="22">
        <v>966</v>
      </c>
      <c r="D196" s="16" t="s">
        <v>87</v>
      </c>
      <c r="E196" s="282" t="s">
        <v>176</v>
      </c>
      <c r="F196" s="22">
        <v>244</v>
      </c>
      <c r="G196" s="22">
        <v>226</v>
      </c>
      <c r="H196" s="25">
        <v>0</v>
      </c>
      <c r="I196" s="137">
        <v>-635.4</v>
      </c>
    </row>
    <row r="197" spans="1:8" ht="34.5" thickBot="1">
      <c r="A197" s="40" t="s">
        <v>136</v>
      </c>
      <c r="B197" s="41" t="s">
        <v>123</v>
      </c>
      <c r="C197" s="42">
        <v>966</v>
      </c>
      <c r="D197" s="43" t="s">
        <v>87</v>
      </c>
      <c r="E197" s="43" t="s">
        <v>429</v>
      </c>
      <c r="F197" s="42"/>
      <c r="G197" s="42"/>
      <c r="H197" s="66">
        <f>H198</f>
        <v>14312.4</v>
      </c>
    </row>
    <row r="198" spans="1:8" ht="22.5">
      <c r="A198" s="16" t="s">
        <v>137</v>
      </c>
      <c r="B198" s="54" t="s">
        <v>24</v>
      </c>
      <c r="C198" s="22">
        <v>966</v>
      </c>
      <c r="D198" s="16" t="s">
        <v>87</v>
      </c>
      <c r="E198" s="119" t="s">
        <v>429</v>
      </c>
      <c r="F198" s="22">
        <v>200</v>
      </c>
      <c r="G198" s="22"/>
      <c r="H198" s="25">
        <f>H199</f>
        <v>14312.4</v>
      </c>
    </row>
    <row r="199" spans="1:13" ht="23.25" thickBot="1">
      <c r="A199" s="16"/>
      <c r="B199" s="5" t="s">
        <v>105</v>
      </c>
      <c r="C199" s="22">
        <v>966</v>
      </c>
      <c r="D199" s="16" t="s">
        <v>87</v>
      </c>
      <c r="E199" s="119" t="s">
        <v>429</v>
      </c>
      <c r="F199" s="22">
        <v>240</v>
      </c>
      <c r="G199" s="22"/>
      <c r="H199" s="25">
        <f>12760+1259.4+293</f>
        <v>14312.4</v>
      </c>
      <c r="J199">
        <f>-700-1729</f>
        <v>-2429</v>
      </c>
      <c r="M199" s="327">
        <v>293</v>
      </c>
    </row>
    <row r="200" spans="1:10" ht="22.5" hidden="1">
      <c r="A200" s="16"/>
      <c r="B200" s="35" t="s">
        <v>188</v>
      </c>
      <c r="C200" s="22">
        <v>966</v>
      </c>
      <c r="D200" s="16" t="s">
        <v>87</v>
      </c>
      <c r="E200" s="282" t="s">
        <v>429</v>
      </c>
      <c r="F200" s="22">
        <v>244</v>
      </c>
      <c r="G200" s="22"/>
      <c r="H200" s="25">
        <v>13860</v>
      </c>
      <c r="J200" t="s">
        <v>236</v>
      </c>
    </row>
    <row r="201" spans="1:9" ht="13.5" hidden="1" thickBot="1">
      <c r="A201" s="16"/>
      <c r="B201" s="5" t="s">
        <v>197</v>
      </c>
      <c r="C201" s="22">
        <v>966</v>
      </c>
      <c r="D201" s="16" t="s">
        <v>87</v>
      </c>
      <c r="E201" s="9" t="s">
        <v>177</v>
      </c>
      <c r="F201" s="22">
        <v>244</v>
      </c>
      <c r="G201" s="22">
        <v>226</v>
      </c>
      <c r="H201" s="25">
        <v>15490</v>
      </c>
      <c r="I201" s="137">
        <v>-2157.6</v>
      </c>
    </row>
    <row r="202" spans="1:8" ht="22.5" hidden="1">
      <c r="A202" s="9"/>
      <c r="B202" s="35" t="s">
        <v>188</v>
      </c>
      <c r="C202" s="29">
        <v>966</v>
      </c>
      <c r="D202" s="9" t="s">
        <v>87</v>
      </c>
      <c r="E202" s="282" t="s">
        <v>430</v>
      </c>
      <c r="F202" s="29">
        <v>244</v>
      </c>
      <c r="G202" s="29"/>
      <c r="H202" s="25">
        <v>3502.7</v>
      </c>
    </row>
    <row r="203" spans="1:8" ht="12.75" hidden="1">
      <c r="A203" s="9"/>
      <c r="B203" s="5" t="s">
        <v>197</v>
      </c>
      <c r="C203" s="29">
        <v>966</v>
      </c>
      <c r="D203" s="9" t="s">
        <v>87</v>
      </c>
      <c r="E203" s="9" t="s">
        <v>222</v>
      </c>
      <c r="F203" s="29">
        <v>244</v>
      </c>
      <c r="G203" s="29">
        <v>226</v>
      </c>
      <c r="H203" s="25">
        <f>1125.1+5014.1</f>
        <v>6139.200000000001</v>
      </c>
    </row>
    <row r="204" spans="1:8" ht="13.5" hidden="1" thickBot="1">
      <c r="A204" s="17"/>
      <c r="B204" s="5" t="s">
        <v>197</v>
      </c>
      <c r="C204" s="23">
        <v>966</v>
      </c>
      <c r="D204" s="17" t="s">
        <v>87</v>
      </c>
      <c r="E204" s="1" t="s">
        <v>222</v>
      </c>
      <c r="F204" s="23">
        <v>244</v>
      </c>
      <c r="G204" s="23">
        <v>226</v>
      </c>
      <c r="H204" s="26">
        <v>3502.7</v>
      </c>
    </row>
    <row r="205" spans="1:8" ht="56.25">
      <c r="A205" s="68" t="s">
        <v>138</v>
      </c>
      <c r="B205" s="69" t="s">
        <v>156</v>
      </c>
      <c r="C205" s="70">
        <v>966</v>
      </c>
      <c r="D205" s="71" t="s">
        <v>87</v>
      </c>
      <c r="E205" s="71" t="s">
        <v>469</v>
      </c>
      <c r="F205" s="70"/>
      <c r="G205" s="70"/>
      <c r="H205" s="72">
        <f>H206</f>
        <v>1050</v>
      </c>
    </row>
    <row r="206" spans="1:8" ht="22.5">
      <c r="A206" s="108" t="s">
        <v>139</v>
      </c>
      <c r="B206" s="109" t="s">
        <v>24</v>
      </c>
      <c r="C206" s="110">
        <v>966</v>
      </c>
      <c r="D206" s="108" t="s">
        <v>87</v>
      </c>
      <c r="E206" s="1" t="s">
        <v>469</v>
      </c>
      <c r="F206" s="110">
        <v>200</v>
      </c>
      <c r="G206" s="110"/>
      <c r="H206" s="26">
        <f>H207</f>
        <v>1050</v>
      </c>
    </row>
    <row r="207" spans="1:10" ht="22.5">
      <c r="A207" s="108"/>
      <c r="B207" s="5" t="s">
        <v>105</v>
      </c>
      <c r="C207" s="110">
        <v>966</v>
      </c>
      <c r="D207" s="108" t="s">
        <v>87</v>
      </c>
      <c r="E207" s="1" t="s">
        <v>469</v>
      </c>
      <c r="F207" s="110">
        <v>240</v>
      </c>
      <c r="G207" s="110"/>
      <c r="H207" s="26">
        <v>1050</v>
      </c>
      <c r="J207">
        <v>-200</v>
      </c>
    </row>
    <row r="208" spans="1:8" ht="22.5" hidden="1">
      <c r="A208" s="108"/>
      <c r="B208" s="35" t="s">
        <v>188</v>
      </c>
      <c r="C208" s="110">
        <v>966</v>
      </c>
      <c r="D208" s="108" t="s">
        <v>87</v>
      </c>
      <c r="E208" s="1" t="s">
        <v>186</v>
      </c>
      <c r="F208" s="110">
        <v>244</v>
      </c>
      <c r="G208" s="110"/>
      <c r="H208" s="26">
        <v>0</v>
      </c>
    </row>
    <row r="209" spans="1:8" ht="12.75" hidden="1">
      <c r="A209" s="48"/>
      <c r="B209" s="6" t="s">
        <v>207</v>
      </c>
      <c r="C209" s="49">
        <v>966</v>
      </c>
      <c r="D209" s="48" t="s">
        <v>87</v>
      </c>
      <c r="E209" s="63" t="s">
        <v>186</v>
      </c>
      <c r="F209" s="49">
        <v>244</v>
      </c>
      <c r="G209" s="49">
        <v>310</v>
      </c>
      <c r="H209" s="28">
        <v>0</v>
      </c>
    </row>
    <row r="210" spans="1:8" ht="22.5">
      <c r="A210" s="91" t="s">
        <v>476</v>
      </c>
      <c r="B210" s="92" t="s">
        <v>243</v>
      </c>
      <c r="C210" s="93"/>
      <c r="D210" s="91" t="s">
        <v>87</v>
      </c>
      <c r="E210" s="91" t="s">
        <v>431</v>
      </c>
      <c r="F210" s="93"/>
      <c r="G210" s="93"/>
      <c r="H210" s="94">
        <f>H211+H216+H220</f>
        <v>13526.8</v>
      </c>
    </row>
    <row r="211" spans="1:8" ht="56.25">
      <c r="A211" s="17" t="s">
        <v>473</v>
      </c>
      <c r="B211" s="5" t="s">
        <v>102</v>
      </c>
      <c r="C211" s="23"/>
      <c r="D211" s="17" t="s">
        <v>87</v>
      </c>
      <c r="E211" s="108" t="s">
        <v>431</v>
      </c>
      <c r="F211" s="23">
        <v>100</v>
      </c>
      <c r="G211" s="23"/>
      <c r="H211" s="26">
        <f>H212</f>
        <v>9721.4</v>
      </c>
    </row>
    <row r="212" spans="1:8" ht="22.5">
      <c r="A212" s="17"/>
      <c r="B212" s="5" t="s">
        <v>241</v>
      </c>
      <c r="C212" s="23"/>
      <c r="D212" s="17" t="s">
        <v>87</v>
      </c>
      <c r="E212" s="108" t="s">
        <v>431</v>
      </c>
      <c r="F212" s="23">
        <v>110</v>
      </c>
      <c r="G212" s="23"/>
      <c r="H212" s="26">
        <f>H213+H214+H215</f>
        <v>9721.4</v>
      </c>
    </row>
    <row r="213" spans="1:8" ht="22.5" hidden="1">
      <c r="A213" s="17"/>
      <c r="B213" s="5" t="s">
        <v>387</v>
      </c>
      <c r="C213" s="23"/>
      <c r="D213" s="17" t="s">
        <v>87</v>
      </c>
      <c r="E213" s="108" t="s">
        <v>431</v>
      </c>
      <c r="F213" s="23">
        <v>112</v>
      </c>
      <c r="G213" s="23"/>
      <c r="H213" s="26">
        <v>0</v>
      </c>
    </row>
    <row r="214" spans="1:8" ht="21" customHeight="1" hidden="1">
      <c r="A214" s="17"/>
      <c r="B214" s="5" t="s">
        <v>238</v>
      </c>
      <c r="C214" s="23"/>
      <c r="D214" s="17" t="s">
        <v>87</v>
      </c>
      <c r="E214" s="108" t="s">
        <v>431</v>
      </c>
      <c r="F214" s="23">
        <v>111</v>
      </c>
      <c r="G214" s="23"/>
      <c r="H214" s="26">
        <v>7449.4</v>
      </c>
    </row>
    <row r="215" spans="1:8" ht="43.5" customHeight="1" hidden="1">
      <c r="A215" s="17"/>
      <c r="B215" s="5" t="s">
        <v>242</v>
      </c>
      <c r="C215" s="23"/>
      <c r="D215" s="17" t="s">
        <v>87</v>
      </c>
      <c r="E215" s="108" t="s">
        <v>431</v>
      </c>
      <c r="F215" s="23">
        <v>119</v>
      </c>
      <c r="G215" s="23"/>
      <c r="H215" s="26">
        <f>2279-7</f>
        <v>2272</v>
      </c>
    </row>
    <row r="216" spans="1:8" ht="22.5">
      <c r="A216" s="17" t="s">
        <v>474</v>
      </c>
      <c r="B216" s="5" t="s">
        <v>24</v>
      </c>
      <c r="C216" s="23"/>
      <c r="D216" s="17" t="s">
        <v>87</v>
      </c>
      <c r="E216" s="108" t="s">
        <v>431</v>
      </c>
      <c r="F216" s="23">
        <v>200</v>
      </c>
      <c r="G216" s="23"/>
      <c r="H216" s="26">
        <f>H217</f>
        <v>3802.6</v>
      </c>
    </row>
    <row r="217" spans="1:13" ht="22.5">
      <c r="A217" s="17"/>
      <c r="B217" s="5" t="s">
        <v>105</v>
      </c>
      <c r="C217" s="23"/>
      <c r="D217" s="17" t="s">
        <v>87</v>
      </c>
      <c r="E217" s="108" t="s">
        <v>431</v>
      </c>
      <c r="F217" s="23">
        <v>240</v>
      </c>
      <c r="G217" s="23"/>
      <c r="H217" s="26">
        <f>H218+H219</f>
        <v>3802.6</v>
      </c>
      <c r="M217" s="327">
        <v>-22.1</v>
      </c>
    </row>
    <row r="218" spans="1:13" ht="22.5" hidden="1">
      <c r="A218" s="17"/>
      <c r="B218" s="5" t="s">
        <v>191</v>
      </c>
      <c r="C218" s="23"/>
      <c r="D218" s="17" t="s">
        <v>87</v>
      </c>
      <c r="E218" s="108" t="s">
        <v>431</v>
      </c>
      <c r="F218" s="23">
        <v>242</v>
      </c>
      <c r="G218" s="23"/>
      <c r="H218" s="26">
        <f>15.9-5.3</f>
        <v>10.600000000000001</v>
      </c>
      <c r="M218">
        <v>-5.3</v>
      </c>
    </row>
    <row r="219" spans="1:13" ht="22.5" hidden="1">
      <c r="A219" s="17"/>
      <c r="B219" s="5" t="s">
        <v>188</v>
      </c>
      <c r="C219" s="23"/>
      <c r="D219" s="17" t="s">
        <v>87</v>
      </c>
      <c r="E219" s="108" t="s">
        <v>431</v>
      </c>
      <c r="F219" s="23">
        <v>244</v>
      </c>
      <c r="G219" s="23"/>
      <c r="H219" s="26">
        <f>900+1630.8+1278-16.8</f>
        <v>3792</v>
      </c>
      <c r="M219">
        <v>-16.8</v>
      </c>
    </row>
    <row r="220" spans="1:8" ht="12.75">
      <c r="A220" s="17" t="s">
        <v>475</v>
      </c>
      <c r="B220" s="5" t="s">
        <v>106</v>
      </c>
      <c r="C220" s="23">
        <v>928</v>
      </c>
      <c r="D220" s="17" t="s">
        <v>87</v>
      </c>
      <c r="E220" s="1" t="s">
        <v>431</v>
      </c>
      <c r="F220" s="23">
        <v>800</v>
      </c>
      <c r="G220" s="23"/>
      <c r="H220" s="26">
        <f>H221</f>
        <v>2.8</v>
      </c>
    </row>
    <row r="221" spans="1:13" ht="12.75">
      <c r="A221" s="17"/>
      <c r="B221" s="7" t="s">
        <v>14</v>
      </c>
      <c r="C221" s="23">
        <v>928</v>
      </c>
      <c r="D221" s="17" t="s">
        <v>87</v>
      </c>
      <c r="E221" s="1" t="s">
        <v>431</v>
      </c>
      <c r="F221" s="23">
        <v>850</v>
      </c>
      <c r="G221" s="23"/>
      <c r="H221" s="26">
        <f>H222+2.3</f>
        <v>2.8</v>
      </c>
      <c r="M221" s="327">
        <v>2.3</v>
      </c>
    </row>
    <row r="222" spans="1:10" ht="12.75" hidden="1">
      <c r="A222" s="17"/>
      <c r="B222" s="7" t="s">
        <v>204</v>
      </c>
      <c r="C222" s="23">
        <v>928</v>
      </c>
      <c r="D222" s="17" t="s">
        <v>87</v>
      </c>
      <c r="E222" s="1" t="s">
        <v>161</v>
      </c>
      <c r="F222" s="23">
        <v>853</v>
      </c>
      <c r="G222" s="23"/>
      <c r="H222" s="26">
        <v>0.5</v>
      </c>
      <c r="J222">
        <v>3006.4</v>
      </c>
    </row>
    <row r="223" spans="1:10" ht="13.5" thickBot="1">
      <c r="A223" s="236" t="s">
        <v>126</v>
      </c>
      <c r="B223" s="145" t="s">
        <v>51</v>
      </c>
      <c r="C223" s="146">
        <v>966</v>
      </c>
      <c r="D223" s="144" t="s">
        <v>88</v>
      </c>
      <c r="E223" s="144"/>
      <c r="F223" s="146"/>
      <c r="G223" s="146"/>
      <c r="H223" s="273">
        <f>H224</f>
        <v>335</v>
      </c>
      <c r="I223" s="137">
        <v>500.3</v>
      </c>
      <c r="J223" t="s">
        <v>236</v>
      </c>
    </row>
    <row r="224" spans="1:8" ht="13.5" thickBot="1">
      <c r="A224" s="73" t="s">
        <v>158</v>
      </c>
      <c r="B224" s="74" t="s">
        <v>53</v>
      </c>
      <c r="C224" s="75">
        <v>966</v>
      </c>
      <c r="D224" s="76" t="s">
        <v>89</v>
      </c>
      <c r="E224" s="76"/>
      <c r="F224" s="75"/>
      <c r="G224" s="75"/>
      <c r="H224" s="77">
        <f>H225</f>
        <v>335</v>
      </c>
    </row>
    <row r="225" spans="1:8" ht="79.5" thickBot="1">
      <c r="A225" s="40" t="s">
        <v>49</v>
      </c>
      <c r="B225" s="41" t="s">
        <v>110</v>
      </c>
      <c r="C225" s="42">
        <v>966</v>
      </c>
      <c r="D225" s="43" t="s">
        <v>89</v>
      </c>
      <c r="E225" s="43" t="s">
        <v>432</v>
      </c>
      <c r="F225" s="42"/>
      <c r="G225" s="42"/>
      <c r="H225" s="66">
        <f>H226+H228</f>
        <v>335</v>
      </c>
    </row>
    <row r="226" spans="1:8" ht="22.5">
      <c r="A226" s="16" t="s">
        <v>50</v>
      </c>
      <c r="B226" s="54" t="s">
        <v>24</v>
      </c>
      <c r="C226" s="22">
        <v>966</v>
      </c>
      <c r="D226" s="16" t="s">
        <v>89</v>
      </c>
      <c r="E226" s="119" t="s">
        <v>432</v>
      </c>
      <c r="F226" s="22">
        <v>200</v>
      </c>
      <c r="G226" s="22"/>
      <c r="H226" s="25">
        <f>H227</f>
        <v>305</v>
      </c>
    </row>
    <row r="227" spans="1:13" ht="22.5">
      <c r="A227" s="16"/>
      <c r="B227" s="5" t="s">
        <v>105</v>
      </c>
      <c r="C227" s="22">
        <v>966</v>
      </c>
      <c r="D227" s="16" t="s">
        <v>89</v>
      </c>
      <c r="E227" s="119" t="s">
        <v>432</v>
      </c>
      <c r="F227" s="22">
        <v>240</v>
      </c>
      <c r="G227" s="22"/>
      <c r="H227" s="25">
        <f>200+91+14</f>
        <v>305</v>
      </c>
      <c r="M227" s="327">
        <v>14</v>
      </c>
    </row>
    <row r="228" spans="1:13" ht="12.75">
      <c r="A228" s="16"/>
      <c r="B228" s="33" t="s">
        <v>482</v>
      </c>
      <c r="C228" s="22">
        <v>966</v>
      </c>
      <c r="D228" s="16" t="s">
        <v>89</v>
      </c>
      <c r="E228" s="119" t="s">
        <v>432</v>
      </c>
      <c r="F228" s="22">
        <v>300</v>
      </c>
      <c r="G228" s="22"/>
      <c r="H228" s="25">
        <f>H229</f>
        <v>30</v>
      </c>
      <c r="M228" s="327">
        <v>30</v>
      </c>
    </row>
    <row r="229" spans="1:9" ht="13.5" thickBot="1">
      <c r="A229" s="16"/>
      <c r="B229" s="33" t="s">
        <v>482</v>
      </c>
      <c r="C229" s="22">
        <v>966</v>
      </c>
      <c r="D229" s="16" t="s">
        <v>89</v>
      </c>
      <c r="E229" s="119" t="s">
        <v>432</v>
      </c>
      <c r="F229" s="22">
        <v>340</v>
      </c>
      <c r="G229" s="22"/>
      <c r="H229" s="25">
        <v>30</v>
      </c>
      <c r="I229" s="137">
        <v>500.3</v>
      </c>
    </row>
    <row r="230" spans="1:8" ht="13.5" thickBot="1">
      <c r="A230" s="79" t="s">
        <v>140</v>
      </c>
      <c r="B230" s="80" t="s">
        <v>56</v>
      </c>
      <c r="C230" s="81">
        <v>966</v>
      </c>
      <c r="D230" s="82" t="s">
        <v>90</v>
      </c>
      <c r="E230" s="82"/>
      <c r="F230" s="81"/>
      <c r="G230" s="81"/>
      <c r="H230" s="83">
        <f>H231</f>
        <v>15301.8</v>
      </c>
    </row>
    <row r="231" spans="1:8" ht="13.5" thickBot="1">
      <c r="A231" s="73" t="s">
        <v>52</v>
      </c>
      <c r="B231" s="74" t="s">
        <v>58</v>
      </c>
      <c r="C231" s="75">
        <v>966</v>
      </c>
      <c r="D231" s="76" t="s">
        <v>91</v>
      </c>
      <c r="E231" s="76"/>
      <c r="F231" s="75"/>
      <c r="G231" s="75"/>
      <c r="H231" s="77">
        <f>H232+H238</f>
        <v>15301.8</v>
      </c>
    </row>
    <row r="232" spans="1:15" ht="49.5" customHeight="1" thickBot="1">
      <c r="A232" s="40" t="s">
        <v>54</v>
      </c>
      <c r="B232" s="41" t="s">
        <v>118</v>
      </c>
      <c r="C232" s="42">
        <v>966</v>
      </c>
      <c r="D232" s="43" t="s">
        <v>91</v>
      </c>
      <c r="E232" s="43" t="s">
        <v>433</v>
      </c>
      <c r="F232" s="42"/>
      <c r="G232" s="42"/>
      <c r="H232" s="66">
        <f>H233</f>
        <v>15049.8</v>
      </c>
      <c r="O232" s="259"/>
    </row>
    <row r="233" spans="1:8" ht="22.5">
      <c r="A233" s="16" t="s">
        <v>55</v>
      </c>
      <c r="B233" s="33" t="s">
        <v>24</v>
      </c>
      <c r="C233" s="22">
        <v>966</v>
      </c>
      <c r="D233" s="16" t="s">
        <v>91</v>
      </c>
      <c r="E233" s="119" t="s">
        <v>433</v>
      </c>
      <c r="F233" s="22">
        <v>200</v>
      </c>
      <c r="G233" s="22"/>
      <c r="H233" s="25">
        <f>H234</f>
        <v>15049.8</v>
      </c>
    </row>
    <row r="234" spans="1:8" ht="21.75" customHeight="1" hidden="1">
      <c r="A234" s="16"/>
      <c r="B234" s="5" t="s">
        <v>105</v>
      </c>
      <c r="C234" s="22">
        <v>966</v>
      </c>
      <c r="D234" s="16" t="s">
        <v>91</v>
      </c>
      <c r="E234" s="119" t="s">
        <v>433</v>
      </c>
      <c r="F234" s="22">
        <v>240</v>
      </c>
      <c r="G234" s="22"/>
      <c r="H234" s="25">
        <v>15049.8</v>
      </c>
    </row>
    <row r="235" spans="1:8" ht="22.5" hidden="1">
      <c r="A235" s="16"/>
      <c r="B235" s="33" t="s">
        <v>188</v>
      </c>
      <c r="C235" s="22">
        <v>966</v>
      </c>
      <c r="D235" s="16" t="s">
        <v>91</v>
      </c>
      <c r="E235" s="282" t="s">
        <v>433</v>
      </c>
      <c r="F235" s="22">
        <v>244</v>
      </c>
      <c r="G235" s="22"/>
      <c r="H235" s="25">
        <v>17959.3</v>
      </c>
    </row>
    <row r="236" spans="1:8" ht="24" customHeight="1" hidden="1" thickBot="1">
      <c r="A236" s="16"/>
      <c r="B236" s="5" t="s">
        <v>197</v>
      </c>
      <c r="C236" s="22">
        <v>966</v>
      </c>
      <c r="D236" s="16" t="s">
        <v>91</v>
      </c>
      <c r="E236" s="282" t="s">
        <v>180</v>
      </c>
      <c r="F236" s="22">
        <v>244</v>
      </c>
      <c r="G236" s="22">
        <v>226</v>
      </c>
      <c r="H236" s="25"/>
    </row>
    <row r="237" spans="1:8" ht="13.5" thickBot="1">
      <c r="A237" s="16"/>
      <c r="B237" s="5" t="s">
        <v>192</v>
      </c>
      <c r="C237" s="22">
        <v>966</v>
      </c>
      <c r="D237" s="16" t="s">
        <v>91</v>
      </c>
      <c r="E237" s="282" t="s">
        <v>180</v>
      </c>
      <c r="F237" s="22">
        <v>244</v>
      </c>
      <c r="G237" s="22">
        <v>290</v>
      </c>
      <c r="H237" s="25"/>
    </row>
    <row r="238" spans="1:8" ht="23.25" thickBot="1">
      <c r="A238" s="40" t="s">
        <v>141</v>
      </c>
      <c r="B238" s="41" t="s">
        <v>119</v>
      </c>
      <c r="C238" s="42">
        <v>966</v>
      </c>
      <c r="D238" s="43" t="s">
        <v>91</v>
      </c>
      <c r="E238" s="43" t="s">
        <v>434</v>
      </c>
      <c r="F238" s="42"/>
      <c r="G238" s="42"/>
      <c r="H238" s="66">
        <f>H239</f>
        <v>252</v>
      </c>
    </row>
    <row r="239" spans="1:8" ht="22.5">
      <c r="A239" s="16" t="s">
        <v>142</v>
      </c>
      <c r="B239" s="33" t="s">
        <v>24</v>
      </c>
      <c r="C239" s="22">
        <v>966</v>
      </c>
      <c r="D239" s="16" t="s">
        <v>91</v>
      </c>
      <c r="E239" s="119" t="s">
        <v>434</v>
      </c>
      <c r="F239" s="22">
        <v>200</v>
      </c>
      <c r="G239" s="22"/>
      <c r="H239" s="25">
        <f>H240</f>
        <v>252</v>
      </c>
    </row>
    <row r="240" spans="1:8" ht="21.75" customHeight="1" hidden="1" thickBot="1">
      <c r="A240" s="16"/>
      <c r="B240" s="5" t="s">
        <v>105</v>
      </c>
      <c r="C240" s="22">
        <v>966</v>
      </c>
      <c r="D240" s="16" t="s">
        <v>91</v>
      </c>
      <c r="E240" s="119" t="s">
        <v>434</v>
      </c>
      <c r="F240" s="22">
        <v>240</v>
      </c>
      <c r="G240" s="22"/>
      <c r="H240" s="25">
        <v>252</v>
      </c>
    </row>
    <row r="241" spans="1:9" ht="22.5" hidden="1">
      <c r="A241" s="16"/>
      <c r="B241" s="33" t="s">
        <v>188</v>
      </c>
      <c r="C241" s="22">
        <v>966</v>
      </c>
      <c r="D241" s="16" t="s">
        <v>91</v>
      </c>
      <c r="E241" s="282" t="s">
        <v>434</v>
      </c>
      <c r="F241" s="22">
        <v>244</v>
      </c>
      <c r="G241" s="22"/>
      <c r="H241" s="25">
        <v>615</v>
      </c>
      <c r="I241" s="137">
        <v>695.3</v>
      </c>
    </row>
    <row r="242" spans="1:12" s="115" customFormat="1" ht="38.25" customHeight="1" thickBot="1">
      <c r="A242" s="18"/>
      <c r="B242" s="6" t="s">
        <v>192</v>
      </c>
      <c r="C242" s="24">
        <v>966</v>
      </c>
      <c r="D242" s="18" t="s">
        <v>91</v>
      </c>
      <c r="E242" s="63" t="s">
        <v>181</v>
      </c>
      <c r="F242" s="24">
        <v>244</v>
      </c>
      <c r="G242" s="24">
        <v>290</v>
      </c>
      <c r="H242" s="28">
        <f>570+500.3</f>
        <v>1070.3</v>
      </c>
      <c r="I242" s="137"/>
      <c r="J242"/>
      <c r="K242"/>
      <c r="L242"/>
    </row>
    <row r="243" spans="1:12" s="115" customFormat="1" ht="15" customHeight="1" thickBot="1">
      <c r="A243" s="79" t="s">
        <v>143</v>
      </c>
      <c r="B243" s="80" t="s">
        <v>60</v>
      </c>
      <c r="C243" s="81"/>
      <c r="D243" s="82" t="s">
        <v>385</v>
      </c>
      <c r="E243" s="82"/>
      <c r="F243" s="81"/>
      <c r="G243" s="81"/>
      <c r="H243" s="83">
        <f>H244+H250</f>
        <v>11510.24</v>
      </c>
      <c r="I243" s="137"/>
      <c r="J243"/>
      <c r="K243"/>
      <c r="L243"/>
    </row>
    <row r="244" spans="1:12" s="115" customFormat="1" ht="13.5" hidden="1" thickBot="1">
      <c r="A244" s="73" t="s">
        <v>57</v>
      </c>
      <c r="B244" s="74" t="s">
        <v>62</v>
      </c>
      <c r="C244" s="75">
        <v>966</v>
      </c>
      <c r="D244" s="76">
        <v>1003</v>
      </c>
      <c r="E244" s="76"/>
      <c r="F244" s="75"/>
      <c r="G244" s="75"/>
      <c r="H244" s="77">
        <f>H245</f>
        <v>397.8</v>
      </c>
      <c r="I244" s="137"/>
      <c r="J244"/>
      <c r="K244"/>
      <c r="L244"/>
    </row>
    <row r="245" spans="1:12" s="115" customFormat="1" ht="57" thickBot="1">
      <c r="A245" s="40" t="s">
        <v>59</v>
      </c>
      <c r="B245" s="41" t="s">
        <v>96</v>
      </c>
      <c r="C245" s="42">
        <v>966</v>
      </c>
      <c r="D245" s="43">
        <v>1003</v>
      </c>
      <c r="E245" s="43" t="s">
        <v>182</v>
      </c>
      <c r="F245" s="42"/>
      <c r="G245" s="42"/>
      <c r="H245" s="66">
        <f>H249</f>
        <v>397.8</v>
      </c>
      <c r="I245" s="137"/>
      <c r="J245"/>
      <c r="K245"/>
      <c r="L245"/>
    </row>
    <row r="246" spans="1:12" s="115" customFormat="1" ht="15" customHeight="1">
      <c r="A246" s="9" t="s">
        <v>59</v>
      </c>
      <c r="B246" s="10" t="s">
        <v>97</v>
      </c>
      <c r="C246" s="29">
        <v>966</v>
      </c>
      <c r="D246" s="9">
        <v>1003</v>
      </c>
      <c r="E246" s="9" t="s">
        <v>182</v>
      </c>
      <c r="F246" s="29">
        <v>300</v>
      </c>
      <c r="G246" s="29"/>
      <c r="H246" s="25">
        <f>H247</f>
        <v>397.8</v>
      </c>
      <c r="I246" s="137">
        <v>-325.4</v>
      </c>
      <c r="J246"/>
      <c r="K246"/>
      <c r="L246"/>
    </row>
    <row r="247" spans="1:12" s="115" customFormat="1" ht="15" customHeight="1" hidden="1">
      <c r="A247" s="9"/>
      <c r="B247" s="35" t="s">
        <v>99</v>
      </c>
      <c r="C247" s="29">
        <v>966</v>
      </c>
      <c r="D247" s="9">
        <v>1003</v>
      </c>
      <c r="E247" s="9" t="s">
        <v>182</v>
      </c>
      <c r="F247" s="29">
        <v>310</v>
      </c>
      <c r="G247" s="29"/>
      <c r="H247" s="25">
        <f>H249</f>
        <v>397.8</v>
      </c>
      <c r="I247" s="137"/>
      <c r="J247"/>
      <c r="K247"/>
      <c r="L247"/>
    </row>
    <row r="248" spans="1:12" s="115" customFormat="1" ht="22.5" customHeight="1" hidden="1" thickBot="1">
      <c r="A248" s="9"/>
      <c r="B248" s="107" t="s">
        <v>190</v>
      </c>
      <c r="C248" s="29">
        <v>966</v>
      </c>
      <c r="D248" s="9">
        <v>1003</v>
      </c>
      <c r="E248" s="9" t="s">
        <v>182</v>
      </c>
      <c r="F248" s="29">
        <v>312</v>
      </c>
      <c r="G248" s="29"/>
      <c r="H248" s="25">
        <f>H249</f>
        <v>397.8</v>
      </c>
      <c r="I248" s="137"/>
      <c r="J248"/>
      <c r="K248"/>
      <c r="L248"/>
    </row>
    <row r="249" spans="1:12" s="115" customFormat="1" ht="42" customHeight="1" thickBot="1">
      <c r="A249" s="9"/>
      <c r="B249" s="35" t="s">
        <v>228</v>
      </c>
      <c r="C249" s="29">
        <v>966</v>
      </c>
      <c r="D249" s="9">
        <v>1003</v>
      </c>
      <c r="E249" s="9" t="s">
        <v>182</v>
      </c>
      <c r="F249" s="29">
        <v>312</v>
      </c>
      <c r="G249" s="29">
        <v>263</v>
      </c>
      <c r="H249" s="25">
        <v>397.8</v>
      </c>
      <c r="I249" s="137"/>
      <c r="J249"/>
      <c r="K249"/>
      <c r="L249"/>
    </row>
    <row r="250" spans="1:12" s="115" customFormat="1" ht="13.5" thickBot="1">
      <c r="A250" s="73" t="s">
        <v>145</v>
      </c>
      <c r="B250" s="74" t="s">
        <v>64</v>
      </c>
      <c r="C250" s="75">
        <v>966</v>
      </c>
      <c r="D250" s="76">
        <v>1004</v>
      </c>
      <c r="E250" s="76"/>
      <c r="F250" s="75"/>
      <c r="G250" s="75"/>
      <c r="H250" s="77">
        <f>H251+H255</f>
        <v>11112.44</v>
      </c>
      <c r="I250" s="137"/>
      <c r="J250"/>
      <c r="K250"/>
      <c r="L250"/>
    </row>
    <row r="251" spans="1:12" s="115" customFormat="1" ht="22.5" customHeight="1" thickBot="1">
      <c r="A251" s="40" t="s">
        <v>146</v>
      </c>
      <c r="B251" s="41" t="s">
        <v>391</v>
      </c>
      <c r="C251" s="42">
        <v>966</v>
      </c>
      <c r="D251" s="43">
        <v>1004</v>
      </c>
      <c r="E251" s="43" t="s">
        <v>230</v>
      </c>
      <c r="F251" s="42"/>
      <c r="G251" s="42"/>
      <c r="H251" s="66">
        <f>H252</f>
        <v>8098.6</v>
      </c>
      <c r="I251" s="137"/>
      <c r="J251"/>
      <c r="K251"/>
      <c r="L251"/>
    </row>
    <row r="252" spans="1:12" s="115" customFormat="1" ht="12.75">
      <c r="A252" s="9" t="s">
        <v>147</v>
      </c>
      <c r="B252" s="10" t="s">
        <v>97</v>
      </c>
      <c r="C252" s="29">
        <v>966</v>
      </c>
      <c r="D252" s="9">
        <v>1004</v>
      </c>
      <c r="E252" s="9" t="s">
        <v>230</v>
      </c>
      <c r="F252" s="29">
        <v>300</v>
      </c>
      <c r="G252" s="29"/>
      <c r="H252" s="25">
        <f>H253</f>
        <v>8098.6</v>
      </c>
      <c r="I252" s="137"/>
      <c r="J252"/>
      <c r="K252"/>
      <c r="L252"/>
    </row>
    <row r="253" spans="1:12" s="115" customFormat="1" ht="12.75" hidden="1">
      <c r="A253" s="9"/>
      <c r="B253" s="35" t="s">
        <v>99</v>
      </c>
      <c r="C253" s="29">
        <v>966</v>
      </c>
      <c r="D253" s="9">
        <v>1004</v>
      </c>
      <c r="E253" s="9" t="s">
        <v>230</v>
      </c>
      <c r="F253" s="29">
        <v>310</v>
      </c>
      <c r="G253" s="29"/>
      <c r="H253" s="25">
        <f>H254</f>
        <v>8098.6</v>
      </c>
      <c r="I253" s="137"/>
      <c r="J253"/>
      <c r="K253"/>
      <c r="L253"/>
    </row>
    <row r="254" spans="1:12" s="115" customFormat="1" ht="23.25" thickBot="1">
      <c r="A254" s="9"/>
      <c r="B254" s="35" t="s">
        <v>189</v>
      </c>
      <c r="C254" s="29">
        <v>966</v>
      </c>
      <c r="D254" s="9">
        <v>1004</v>
      </c>
      <c r="E254" s="9" t="s">
        <v>230</v>
      </c>
      <c r="F254" s="29">
        <v>313</v>
      </c>
      <c r="G254" s="29">
        <v>262</v>
      </c>
      <c r="H254" s="25">
        <v>8098.6</v>
      </c>
      <c r="I254" s="137"/>
      <c r="J254"/>
      <c r="K254"/>
      <c r="L254"/>
    </row>
    <row r="255" spans="1:12" s="115" customFormat="1" ht="18.75" customHeight="1" thickBot="1">
      <c r="A255" s="40" t="s">
        <v>148</v>
      </c>
      <c r="B255" s="41" t="s">
        <v>390</v>
      </c>
      <c r="C255" s="42">
        <v>966</v>
      </c>
      <c r="D255" s="43">
        <v>1004</v>
      </c>
      <c r="E255" s="43" t="s">
        <v>231</v>
      </c>
      <c r="F255" s="42"/>
      <c r="G255" s="42"/>
      <c r="H255" s="66">
        <f>H257</f>
        <v>3013.84</v>
      </c>
      <c r="I255" s="137"/>
      <c r="J255"/>
      <c r="K255"/>
      <c r="L255"/>
    </row>
    <row r="256" spans="1:12" s="115" customFormat="1" ht="27" customHeight="1">
      <c r="A256" s="9" t="s">
        <v>478</v>
      </c>
      <c r="B256" s="10" t="s">
        <v>477</v>
      </c>
      <c r="C256" s="29">
        <v>966</v>
      </c>
      <c r="D256" s="9">
        <v>1004</v>
      </c>
      <c r="E256" s="9" t="s">
        <v>231</v>
      </c>
      <c r="F256" s="29">
        <v>300</v>
      </c>
      <c r="G256" s="29"/>
      <c r="H256" s="25">
        <f>H257</f>
        <v>3013.84</v>
      </c>
      <c r="I256" s="137"/>
      <c r="J256"/>
      <c r="K256"/>
      <c r="L256"/>
    </row>
    <row r="257" spans="1:12" s="115" customFormat="1" ht="22.5" hidden="1">
      <c r="A257" s="9"/>
      <c r="B257" s="111" t="s">
        <v>388</v>
      </c>
      <c r="C257" s="29">
        <v>966</v>
      </c>
      <c r="D257" s="9">
        <v>1004</v>
      </c>
      <c r="E257" s="9" t="s">
        <v>231</v>
      </c>
      <c r="F257" s="29">
        <v>320</v>
      </c>
      <c r="G257" s="29"/>
      <c r="H257" s="25">
        <v>3013.84</v>
      </c>
      <c r="I257" s="137"/>
      <c r="J257" t="s">
        <v>236</v>
      </c>
      <c r="K257"/>
      <c r="L257"/>
    </row>
    <row r="258" spans="1:12" s="115" customFormat="1" ht="27" customHeight="1" hidden="1" thickBot="1">
      <c r="A258" s="9"/>
      <c r="B258" s="47" t="s">
        <v>189</v>
      </c>
      <c r="C258" s="29">
        <v>966</v>
      </c>
      <c r="D258" s="9">
        <v>1004</v>
      </c>
      <c r="E258" s="9" t="s">
        <v>231</v>
      </c>
      <c r="F258" s="29">
        <v>323</v>
      </c>
      <c r="G258" s="29">
        <v>226</v>
      </c>
      <c r="H258" s="25">
        <v>3013.8</v>
      </c>
      <c r="I258" s="137"/>
      <c r="J258"/>
      <c r="K258"/>
      <c r="L258"/>
    </row>
    <row r="259" spans="1:12" s="115" customFormat="1" ht="23.25" thickBot="1">
      <c r="A259" s="9"/>
      <c r="B259" s="111" t="s">
        <v>389</v>
      </c>
      <c r="C259" s="29">
        <v>966</v>
      </c>
      <c r="D259" s="9">
        <v>1004</v>
      </c>
      <c r="E259" s="9" t="s">
        <v>231</v>
      </c>
      <c r="F259" s="29">
        <v>323</v>
      </c>
      <c r="G259" s="29"/>
      <c r="H259" s="25">
        <v>3013.8</v>
      </c>
      <c r="I259" s="137"/>
      <c r="J259"/>
      <c r="K259"/>
      <c r="L259"/>
    </row>
    <row r="260" spans="1:12" s="115" customFormat="1" ht="12.75">
      <c r="A260" s="98" t="s">
        <v>150</v>
      </c>
      <c r="B260" s="99" t="s">
        <v>65</v>
      </c>
      <c r="C260" s="100">
        <v>966</v>
      </c>
      <c r="D260" s="101">
        <v>1100</v>
      </c>
      <c r="E260" s="101"/>
      <c r="F260" s="100"/>
      <c r="G260" s="100"/>
      <c r="H260" s="274">
        <f>H261</f>
        <v>100</v>
      </c>
      <c r="I260" s="137"/>
      <c r="J260"/>
      <c r="K260"/>
      <c r="L260"/>
    </row>
    <row r="261" spans="1:12" s="115" customFormat="1" ht="45" customHeight="1">
      <c r="A261" s="102" t="s">
        <v>61</v>
      </c>
      <c r="B261" s="103" t="s">
        <v>67</v>
      </c>
      <c r="C261" s="104">
        <v>966</v>
      </c>
      <c r="D261" s="102">
        <v>1102</v>
      </c>
      <c r="E261" s="102"/>
      <c r="F261" s="104"/>
      <c r="G261" s="104"/>
      <c r="H261" s="275">
        <f>H262</f>
        <v>100</v>
      </c>
      <c r="I261" s="137"/>
      <c r="J261"/>
      <c r="K261"/>
      <c r="L261"/>
    </row>
    <row r="262" spans="1:12" s="115" customFormat="1" ht="90">
      <c r="A262" s="91" t="s">
        <v>63</v>
      </c>
      <c r="B262" s="92" t="s">
        <v>120</v>
      </c>
      <c r="C262" s="93">
        <v>966</v>
      </c>
      <c r="D262" s="91">
        <v>1102</v>
      </c>
      <c r="E262" s="91" t="s">
        <v>233</v>
      </c>
      <c r="F262" s="93"/>
      <c r="G262" s="93"/>
      <c r="H262" s="94">
        <f>H263</f>
        <v>100</v>
      </c>
      <c r="I262" s="137"/>
      <c r="J262"/>
      <c r="K262"/>
      <c r="L262"/>
    </row>
    <row r="263" spans="1:12" s="115" customFormat="1" ht="22.5">
      <c r="A263" s="17" t="s">
        <v>151</v>
      </c>
      <c r="B263" s="35" t="s">
        <v>24</v>
      </c>
      <c r="C263" s="23">
        <v>966</v>
      </c>
      <c r="D263" s="17">
        <v>1102</v>
      </c>
      <c r="E263" s="1" t="s">
        <v>233</v>
      </c>
      <c r="F263" s="23">
        <v>200</v>
      </c>
      <c r="G263" s="23"/>
      <c r="H263" s="26">
        <f>H264</f>
        <v>100</v>
      </c>
      <c r="I263" s="137"/>
      <c r="J263"/>
      <c r="K263"/>
      <c r="L263"/>
    </row>
    <row r="264" spans="1:12" s="115" customFormat="1" ht="22.5" hidden="1">
      <c r="A264" s="17"/>
      <c r="B264" s="5" t="s">
        <v>105</v>
      </c>
      <c r="C264" s="23">
        <v>966</v>
      </c>
      <c r="D264" s="17">
        <v>1102</v>
      </c>
      <c r="E264" s="1" t="s">
        <v>233</v>
      </c>
      <c r="F264" s="23">
        <v>240</v>
      </c>
      <c r="G264" s="23"/>
      <c r="H264" s="26">
        <f>H265</f>
        <v>100</v>
      </c>
      <c r="I264" s="137"/>
      <c r="J264"/>
      <c r="K264"/>
      <c r="L264"/>
    </row>
    <row r="265" spans="1:8" ht="22.5" hidden="1">
      <c r="A265" s="17"/>
      <c r="B265" s="33" t="s">
        <v>188</v>
      </c>
      <c r="C265" s="23">
        <v>966</v>
      </c>
      <c r="D265" s="17">
        <v>1102</v>
      </c>
      <c r="E265" s="1" t="s">
        <v>233</v>
      </c>
      <c r="F265" s="23">
        <v>244</v>
      </c>
      <c r="G265" s="23"/>
      <c r="H265" s="26">
        <v>100</v>
      </c>
    </row>
    <row r="266" spans="1:8" ht="22.5">
      <c r="A266" s="17"/>
      <c r="B266" s="5" t="s">
        <v>188</v>
      </c>
      <c r="C266" s="23">
        <v>966</v>
      </c>
      <c r="D266" s="17">
        <v>1102</v>
      </c>
      <c r="E266" s="1" t="s">
        <v>233</v>
      </c>
      <c r="F266" s="23">
        <v>244</v>
      </c>
      <c r="G266" s="23">
        <v>226</v>
      </c>
      <c r="H266" s="26">
        <v>200</v>
      </c>
    </row>
    <row r="267" spans="1:8" ht="12.75">
      <c r="A267" s="95" t="s">
        <v>152</v>
      </c>
      <c r="B267" s="96" t="s">
        <v>70</v>
      </c>
      <c r="C267" s="97">
        <v>966</v>
      </c>
      <c r="D267" s="95">
        <v>1200</v>
      </c>
      <c r="E267" s="95"/>
      <c r="F267" s="97"/>
      <c r="G267" s="97"/>
      <c r="H267" s="276">
        <f>H268</f>
        <v>1279.2</v>
      </c>
    </row>
    <row r="268" spans="1:8" ht="12.75">
      <c r="A268" s="102" t="s">
        <v>66</v>
      </c>
      <c r="B268" s="103" t="s">
        <v>71</v>
      </c>
      <c r="C268" s="104">
        <v>966</v>
      </c>
      <c r="D268" s="102">
        <v>1202</v>
      </c>
      <c r="E268" s="102"/>
      <c r="F268" s="104"/>
      <c r="G268" s="104"/>
      <c r="H268" s="275">
        <f>H269</f>
        <v>1279.2</v>
      </c>
    </row>
    <row r="269" spans="1:8" ht="112.5">
      <c r="A269" s="91" t="s">
        <v>68</v>
      </c>
      <c r="B269" s="92" t="s">
        <v>109</v>
      </c>
      <c r="C269" s="93">
        <v>966</v>
      </c>
      <c r="D269" s="91">
        <v>1202</v>
      </c>
      <c r="E269" s="91" t="s">
        <v>183</v>
      </c>
      <c r="F269" s="93"/>
      <c r="G269" s="93"/>
      <c r="H269" s="94">
        <f>H270</f>
        <v>1279.2</v>
      </c>
    </row>
    <row r="270" spans="1:8" ht="22.5">
      <c r="A270" s="17" t="s">
        <v>69</v>
      </c>
      <c r="B270" s="35" t="s">
        <v>24</v>
      </c>
      <c r="C270" s="23">
        <v>966</v>
      </c>
      <c r="D270" s="17">
        <v>1202</v>
      </c>
      <c r="E270" s="1" t="s">
        <v>183</v>
      </c>
      <c r="F270" s="23">
        <v>200</v>
      </c>
      <c r="G270" s="23"/>
      <c r="H270" s="26">
        <f>H271</f>
        <v>1279.2</v>
      </c>
    </row>
    <row r="271" spans="1:8" ht="22.5" hidden="1">
      <c r="A271" s="17"/>
      <c r="B271" s="5" t="s">
        <v>105</v>
      </c>
      <c r="C271" s="23">
        <v>966</v>
      </c>
      <c r="D271" s="17">
        <v>1202</v>
      </c>
      <c r="E271" s="1" t="s">
        <v>183</v>
      </c>
      <c r="F271" s="23">
        <v>240</v>
      </c>
      <c r="G271" s="23"/>
      <c r="H271" s="26">
        <v>1279.2</v>
      </c>
    </row>
    <row r="272" spans="1:14" ht="22.5">
      <c r="A272" s="17"/>
      <c r="B272" s="33" t="s">
        <v>188</v>
      </c>
      <c r="C272" s="23">
        <v>966</v>
      </c>
      <c r="D272" s="17">
        <v>1202</v>
      </c>
      <c r="E272" s="1" t="s">
        <v>183</v>
      </c>
      <c r="F272" s="23">
        <v>244</v>
      </c>
      <c r="G272" s="23"/>
      <c r="H272" s="26">
        <v>1341.6</v>
      </c>
      <c r="N272" s="259"/>
    </row>
    <row r="273" spans="1:8" ht="12.75">
      <c r="A273" s="30"/>
      <c r="B273" s="31" t="s">
        <v>72</v>
      </c>
      <c r="C273" s="32"/>
      <c r="D273" s="32"/>
      <c r="E273" s="64"/>
      <c r="F273" s="32"/>
      <c r="G273" s="32"/>
      <c r="H273" s="39">
        <f>H13+H49+H169+H178+H223+H230+H243+H260+H267</f>
        <v>120202.69000000002</v>
      </c>
    </row>
  </sheetData>
  <sheetProtection/>
  <autoFilter ref="A12:G273"/>
  <mergeCells count="1">
    <mergeCell ref="A4:H4"/>
  </mergeCells>
  <printOptions/>
  <pageMargins left="0.7874015748031497" right="0.3937007874015748" top="0.3937007874015748" bottom="0.3937007874015748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17.625" style="0" customWidth="1"/>
    <col min="2" max="2" width="23.75390625" style="0" customWidth="1"/>
    <col min="3" max="3" width="35.375" style="0" customWidth="1"/>
    <col min="4" max="4" width="20.75390625" style="0" customWidth="1"/>
    <col min="5" max="5" width="11.75390625" style="0" customWidth="1"/>
    <col min="6" max="6" width="29.625" style="0" customWidth="1"/>
    <col min="7" max="7" width="14.625" style="0" customWidth="1"/>
  </cols>
  <sheetData>
    <row r="1" spans="1:6" ht="101.25" customHeight="1">
      <c r="A1" s="374" t="s">
        <v>487</v>
      </c>
      <c r="B1" s="375"/>
      <c r="C1" s="375"/>
      <c r="D1" s="375"/>
      <c r="E1" s="266"/>
      <c r="F1" s="266"/>
    </row>
    <row r="2" spans="2:6" ht="15.75" customHeight="1" hidden="1">
      <c r="B2" s="266"/>
      <c r="C2" s="266"/>
      <c r="D2" s="266"/>
      <c r="E2" s="266"/>
      <c r="F2" s="266"/>
    </row>
    <row r="3" spans="2:6" ht="12.75" hidden="1">
      <c r="B3" s="266"/>
      <c r="C3" s="266"/>
      <c r="D3" s="266"/>
      <c r="E3" s="266"/>
      <c r="F3" s="266"/>
    </row>
    <row r="4" spans="1:6" ht="42" customHeight="1">
      <c r="A4" s="373" t="s">
        <v>450</v>
      </c>
      <c r="B4" s="373"/>
      <c r="C4" s="373"/>
      <c r="D4" s="373"/>
      <c r="E4" s="266"/>
      <c r="F4" s="266"/>
    </row>
    <row r="5" spans="2:6" ht="12" customHeight="1" thickBot="1">
      <c r="B5" s="266"/>
      <c r="C5" s="266"/>
      <c r="D5" s="266"/>
      <c r="E5" s="266"/>
      <c r="F5" s="266"/>
    </row>
    <row r="6" spans="1:4" ht="51" customHeight="1">
      <c r="A6" s="370" t="s">
        <v>449</v>
      </c>
      <c r="B6" s="370" t="s">
        <v>395</v>
      </c>
      <c r="C6" s="370" t="s">
        <v>396</v>
      </c>
      <c r="D6" s="260" t="s">
        <v>397</v>
      </c>
    </row>
    <row r="7" spans="1:4" ht="12.75">
      <c r="A7" s="371"/>
      <c r="B7" s="371"/>
      <c r="C7" s="371"/>
      <c r="D7" s="261" t="s">
        <v>398</v>
      </c>
    </row>
    <row r="8" spans="1:4" ht="42" customHeight="1" thickBot="1">
      <c r="A8" s="372"/>
      <c r="B8" s="372"/>
      <c r="C8" s="372"/>
      <c r="D8" s="262"/>
    </row>
    <row r="9" spans="1:4" ht="37.5" customHeight="1" thickBot="1">
      <c r="A9" s="263">
        <v>0</v>
      </c>
      <c r="B9" s="264" t="s">
        <v>399</v>
      </c>
      <c r="C9" s="265" t="s">
        <v>400</v>
      </c>
      <c r="D9" s="311">
        <f>D14-D13</f>
        <v>3195.0200000000186</v>
      </c>
    </row>
    <row r="10" spans="1:4" ht="44.25" customHeight="1" thickBot="1">
      <c r="A10" s="263">
        <v>0</v>
      </c>
      <c r="B10" s="264" t="s">
        <v>401</v>
      </c>
      <c r="C10" s="265" t="s">
        <v>402</v>
      </c>
      <c r="D10" s="311">
        <f>D11</f>
        <v>117007.67</v>
      </c>
    </row>
    <row r="11" spans="1:4" ht="43.5" customHeight="1" thickBot="1">
      <c r="A11" s="263">
        <v>0</v>
      </c>
      <c r="B11" s="264" t="s">
        <v>403</v>
      </c>
      <c r="C11" s="265" t="s">
        <v>404</v>
      </c>
      <c r="D11" s="311">
        <f>D12</f>
        <v>117007.67</v>
      </c>
    </row>
    <row r="12" spans="1:4" ht="49.5" customHeight="1" thickBot="1">
      <c r="A12" s="263">
        <v>0</v>
      </c>
      <c r="B12" s="264" t="s">
        <v>405</v>
      </c>
      <c r="C12" s="265" t="s">
        <v>406</v>
      </c>
      <c r="D12" s="311">
        <f>D13</f>
        <v>117007.67</v>
      </c>
    </row>
    <row r="13" spans="1:4" ht="90" customHeight="1" thickBot="1">
      <c r="A13" s="263">
        <v>966</v>
      </c>
      <c r="B13" s="264" t="s">
        <v>407</v>
      </c>
      <c r="C13" s="265" t="s">
        <v>408</v>
      </c>
      <c r="D13" s="311">
        <f>'доходы 1'!D86</f>
        <v>117007.67</v>
      </c>
    </row>
    <row r="14" spans="1:4" ht="31.5" customHeight="1" thickBot="1">
      <c r="A14" s="263">
        <v>0</v>
      </c>
      <c r="B14" s="264" t="s">
        <v>409</v>
      </c>
      <c r="C14" s="265" t="s">
        <v>410</v>
      </c>
      <c r="D14" s="311">
        <f>D15</f>
        <v>120202.69000000002</v>
      </c>
    </row>
    <row r="15" spans="1:4" ht="42" customHeight="1" thickBot="1">
      <c r="A15" s="263">
        <v>0</v>
      </c>
      <c r="B15" s="264" t="s">
        <v>411</v>
      </c>
      <c r="C15" s="265" t="s">
        <v>412</v>
      </c>
      <c r="D15" s="311">
        <f>D16</f>
        <v>120202.69000000002</v>
      </c>
    </row>
    <row r="16" spans="1:4" ht="51.75" customHeight="1" thickBot="1">
      <c r="A16" s="263">
        <v>0</v>
      </c>
      <c r="B16" s="264" t="s">
        <v>413</v>
      </c>
      <c r="C16" s="265" t="s">
        <v>414</v>
      </c>
      <c r="D16" s="311">
        <f>D17</f>
        <v>120202.69000000002</v>
      </c>
    </row>
    <row r="17" spans="1:4" ht="91.5" customHeight="1" thickBot="1">
      <c r="A17" s="263">
        <v>966</v>
      </c>
      <c r="B17" s="264" t="s">
        <v>415</v>
      </c>
      <c r="C17" s="265" t="s">
        <v>416</v>
      </c>
      <c r="D17" s="311">
        <f>'ассигнов 3'!H273</f>
        <v>120202.69000000002</v>
      </c>
    </row>
  </sheetData>
  <sheetProtection/>
  <mergeCells count="5">
    <mergeCell ref="B6:B8"/>
    <mergeCell ref="C6:C8"/>
    <mergeCell ref="A4:D4"/>
    <mergeCell ref="A6:A8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7.875" style="0" customWidth="1"/>
    <col min="2" max="2" width="15.25390625" style="0" customWidth="1"/>
    <col min="3" max="3" width="66.75390625" style="0" customWidth="1"/>
  </cols>
  <sheetData>
    <row r="1" spans="2:3" ht="12.75">
      <c r="B1" s="376" t="s">
        <v>488</v>
      </c>
      <c r="C1" s="377"/>
    </row>
    <row r="2" spans="2:3" ht="47.25" customHeight="1">
      <c r="B2" s="377"/>
      <c r="C2" s="377"/>
    </row>
    <row r="3" spans="2:3" ht="102.75" customHeight="1" hidden="1">
      <c r="B3" s="377"/>
      <c r="C3" s="377"/>
    </row>
    <row r="4" spans="1:3" ht="12.75" customHeight="1">
      <c r="A4" s="378" t="s">
        <v>447</v>
      </c>
      <c r="B4" s="379"/>
      <c r="C4" s="379"/>
    </row>
    <row r="5" spans="1:3" ht="34.5" customHeight="1">
      <c r="A5" s="379"/>
      <c r="B5" s="379"/>
      <c r="C5" s="379"/>
    </row>
    <row r="6" spans="1:3" ht="61.5" customHeight="1">
      <c r="A6" s="290" t="s">
        <v>377</v>
      </c>
      <c r="B6" s="291" t="s">
        <v>446</v>
      </c>
      <c r="C6" s="290" t="s">
        <v>463</v>
      </c>
    </row>
    <row r="7" spans="1:3" ht="51.75" customHeight="1">
      <c r="A7" s="292">
        <v>1</v>
      </c>
      <c r="B7" s="292">
        <v>182</v>
      </c>
      <c r="C7" s="292" t="s">
        <v>418</v>
      </c>
    </row>
    <row r="8" spans="1:3" ht="12.75">
      <c r="A8" s="292">
        <v>2</v>
      </c>
      <c r="B8" s="292">
        <v>806</v>
      </c>
      <c r="C8" s="292" t="s">
        <v>462</v>
      </c>
    </row>
    <row r="9" spans="1:3" ht="27.75" customHeight="1">
      <c r="A9" s="292">
        <v>3</v>
      </c>
      <c r="B9" s="292">
        <v>807</v>
      </c>
      <c r="C9" s="292" t="s">
        <v>419</v>
      </c>
    </row>
    <row r="10" spans="1:3" ht="29.25" customHeight="1">
      <c r="A10" s="292">
        <v>4</v>
      </c>
      <c r="B10" s="292">
        <v>860</v>
      </c>
      <c r="C10" s="292" t="s">
        <v>445</v>
      </c>
    </row>
    <row r="11" spans="1:3" ht="26.25" customHeight="1">
      <c r="A11" s="292">
        <v>5</v>
      </c>
      <c r="B11" s="292">
        <v>867</v>
      </c>
      <c r="C11" s="292" t="s">
        <v>444</v>
      </c>
    </row>
    <row r="12" spans="1:3" ht="26.25" customHeight="1">
      <c r="A12" s="292">
        <v>6</v>
      </c>
      <c r="B12" s="292">
        <v>966</v>
      </c>
      <c r="C12" s="292" t="s">
        <v>443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showRowColHeaders="0"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14.25390625" style="0" customWidth="1"/>
    <col min="2" max="2" width="15.875" style="0" customWidth="1"/>
    <col min="3" max="3" width="14.75390625" style="0" customWidth="1"/>
    <col min="4" max="4" width="11.375" style="0" customWidth="1"/>
    <col min="5" max="5" width="47.25390625" style="0" customWidth="1"/>
    <col min="6" max="6" width="15.875" style="0" customWidth="1"/>
  </cols>
  <sheetData>
    <row r="1" ht="1.5" customHeight="1"/>
    <row r="4" spans="2:5" ht="12.75">
      <c r="B4" s="299"/>
      <c r="C4" s="299"/>
      <c r="D4" s="299"/>
      <c r="E4" s="299"/>
    </row>
    <row r="5" spans="2:5" ht="12.75">
      <c r="B5" s="299"/>
      <c r="C5" s="299"/>
      <c r="D5" s="299"/>
      <c r="E5" s="299"/>
    </row>
    <row r="6" spans="2:5" ht="12.75">
      <c r="B6" s="299"/>
      <c r="C6" s="299"/>
      <c r="D6" s="299"/>
      <c r="E6" s="300"/>
    </row>
    <row r="7" spans="2:5" ht="12.75">
      <c r="B7" s="299"/>
      <c r="C7" s="299"/>
      <c r="D7" s="299"/>
      <c r="E7" s="300"/>
    </row>
    <row r="8" spans="2:5" ht="12.75">
      <c r="B8" s="299"/>
      <c r="C8" s="299"/>
      <c r="D8" s="299"/>
      <c r="E8" s="300"/>
    </row>
    <row r="9" spans="2:5" ht="5.25" customHeight="1">
      <c r="B9" s="299"/>
      <c r="C9" s="299"/>
      <c r="D9" s="299"/>
      <c r="E9" s="300"/>
    </row>
    <row r="10" spans="2:5" ht="12.75">
      <c r="B10" s="299"/>
      <c r="C10" s="299"/>
      <c r="D10" s="299"/>
      <c r="E10" s="300"/>
    </row>
    <row r="11" ht="12.75">
      <c r="A11" t="s">
        <v>464</v>
      </c>
    </row>
    <row r="12" spans="1:6" ht="68.25" customHeight="1">
      <c r="A12" s="312" t="s">
        <v>75</v>
      </c>
      <c r="B12" s="313" t="s">
        <v>208</v>
      </c>
      <c r="C12" s="314" t="s">
        <v>76</v>
      </c>
      <c r="D12" s="312" t="s">
        <v>209</v>
      </c>
      <c r="E12" s="312" t="s">
        <v>465</v>
      </c>
      <c r="F12" s="315" t="s">
        <v>210</v>
      </c>
    </row>
    <row r="13" spans="1:6" ht="12.75">
      <c r="A13" s="319">
        <v>966</v>
      </c>
      <c r="B13" s="318" t="s">
        <v>82</v>
      </c>
      <c r="C13" s="318" t="s">
        <v>164</v>
      </c>
      <c r="D13" s="319">
        <v>830</v>
      </c>
      <c r="E13" s="322" t="s">
        <v>95</v>
      </c>
      <c r="F13" s="321">
        <f>24+56+12</f>
        <v>92</v>
      </c>
    </row>
    <row r="14" spans="1:6" ht="25.5">
      <c r="A14" s="319">
        <v>966</v>
      </c>
      <c r="B14" s="318" t="s">
        <v>81</v>
      </c>
      <c r="C14" s="318" t="s">
        <v>239</v>
      </c>
      <c r="D14" s="319">
        <v>240</v>
      </c>
      <c r="E14" s="320" t="s">
        <v>24</v>
      </c>
      <c r="F14" s="321">
        <v>19.8</v>
      </c>
    </row>
    <row r="15" spans="1:6" ht="25.5">
      <c r="A15" s="319">
        <v>966</v>
      </c>
      <c r="B15" s="318" t="s">
        <v>87</v>
      </c>
      <c r="C15" s="318" t="s">
        <v>428</v>
      </c>
      <c r="D15" s="319">
        <v>240</v>
      </c>
      <c r="E15" s="320" t="s">
        <v>24</v>
      </c>
      <c r="F15" s="321">
        <v>875</v>
      </c>
    </row>
    <row r="16" spans="1:6" ht="25.5">
      <c r="A16" s="319">
        <v>966</v>
      </c>
      <c r="B16" s="318" t="s">
        <v>87</v>
      </c>
      <c r="C16" s="318" t="s">
        <v>429</v>
      </c>
      <c r="D16" s="319">
        <v>240</v>
      </c>
      <c r="E16" s="320" t="s">
        <v>24</v>
      </c>
      <c r="F16" s="321">
        <f>255+38</f>
        <v>293</v>
      </c>
    </row>
    <row r="17" spans="1:6" ht="25.5">
      <c r="A17" s="319">
        <v>966</v>
      </c>
      <c r="B17" s="318" t="s">
        <v>87</v>
      </c>
      <c r="C17" s="323" t="s">
        <v>431</v>
      </c>
      <c r="D17" s="319">
        <v>240</v>
      </c>
      <c r="E17" s="320" t="s">
        <v>24</v>
      </c>
      <c r="F17" s="321">
        <v>-22.1</v>
      </c>
    </row>
    <row r="18" spans="1:6" ht="12.75">
      <c r="A18" s="319">
        <v>966</v>
      </c>
      <c r="B18" s="318" t="s">
        <v>87</v>
      </c>
      <c r="C18" s="323" t="s">
        <v>431</v>
      </c>
      <c r="D18" s="319">
        <v>850</v>
      </c>
      <c r="E18" s="320" t="s">
        <v>14</v>
      </c>
      <c r="F18" s="321">
        <v>2.3</v>
      </c>
    </row>
    <row r="19" spans="1:6" ht="25.5">
      <c r="A19" s="319">
        <v>966</v>
      </c>
      <c r="B19" s="318" t="s">
        <v>89</v>
      </c>
      <c r="C19" s="318" t="s">
        <v>432</v>
      </c>
      <c r="D19" s="319">
        <v>240</v>
      </c>
      <c r="E19" s="320" t="s">
        <v>24</v>
      </c>
      <c r="F19" s="321">
        <v>14</v>
      </c>
    </row>
    <row r="20" spans="1:6" ht="12.75">
      <c r="A20" s="319">
        <v>966</v>
      </c>
      <c r="B20" s="318" t="s">
        <v>89</v>
      </c>
      <c r="C20" s="318" t="s">
        <v>432</v>
      </c>
      <c r="D20" s="319">
        <v>340</v>
      </c>
      <c r="E20" s="320" t="s">
        <v>482</v>
      </c>
      <c r="F20" s="321">
        <v>30</v>
      </c>
    </row>
    <row r="21" spans="1:6" ht="15" customHeight="1">
      <c r="A21" s="380" t="s">
        <v>466</v>
      </c>
      <c r="B21" s="381"/>
      <c r="C21" s="381"/>
      <c r="D21" s="382"/>
      <c r="E21" s="317"/>
      <c r="F21" s="316">
        <f>SUM(F13:F20)</f>
        <v>1304</v>
      </c>
    </row>
    <row r="22" spans="2:5" ht="12.75">
      <c r="B22" s="299"/>
      <c r="C22" s="299"/>
      <c r="D22" s="299"/>
      <c r="E22" s="299"/>
    </row>
    <row r="23" spans="1:6" ht="15.75">
      <c r="A23" s="383" t="s">
        <v>467</v>
      </c>
      <c r="B23" s="383"/>
      <c r="C23" s="383"/>
      <c r="D23" s="383"/>
      <c r="E23" s="301"/>
      <c r="F23" s="302" t="s">
        <v>468</v>
      </c>
    </row>
    <row r="24" spans="1:5" ht="12.75">
      <c r="A24" s="383"/>
      <c r="B24" s="383"/>
      <c r="C24" s="383"/>
      <c r="D24" s="383"/>
      <c r="E24" s="299"/>
    </row>
    <row r="25" spans="2:5" ht="12.75">
      <c r="B25" s="299"/>
      <c r="C25" s="299"/>
      <c r="D25" s="299"/>
      <c r="E25" s="299"/>
    </row>
    <row r="26" spans="2:5" ht="12.75">
      <c r="B26" s="299"/>
      <c r="C26" s="299"/>
      <c r="D26" s="299"/>
      <c r="E26" s="299"/>
    </row>
    <row r="27" spans="2:5" ht="12.75">
      <c r="B27" s="299"/>
      <c r="C27" s="299"/>
      <c r="D27" s="299"/>
      <c r="E27" s="299"/>
    </row>
    <row r="28" spans="2:5" ht="12.75">
      <c r="B28" s="299"/>
      <c r="C28" s="299"/>
      <c r="D28" s="299"/>
      <c r="E28" s="299"/>
    </row>
    <row r="29" spans="2:5" ht="12.75">
      <c r="B29" s="299"/>
      <c r="C29" s="299"/>
      <c r="D29" s="299"/>
      <c r="E29" s="299"/>
    </row>
    <row r="30" spans="2:5" ht="12.75">
      <c r="B30" s="299"/>
      <c r="C30" s="299"/>
      <c r="D30" s="299"/>
      <c r="E30" s="299"/>
    </row>
    <row r="31" spans="2:5" ht="12.75">
      <c r="B31" s="299"/>
      <c r="C31" s="299"/>
      <c r="D31" s="299"/>
      <c r="E31" s="299"/>
    </row>
    <row r="32" spans="2:5" ht="12.75">
      <c r="B32" s="299"/>
      <c r="C32" s="299"/>
      <c r="D32" s="299"/>
      <c r="E32" s="299"/>
    </row>
    <row r="33" spans="2:5" ht="12.75">
      <c r="B33" s="299"/>
      <c r="C33" s="299"/>
      <c r="D33" s="299"/>
      <c r="E33" s="299"/>
    </row>
    <row r="34" spans="2:5" ht="12.75">
      <c r="B34" s="299"/>
      <c r="C34" s="299"/>
      <c r="D34" s="299"/>
      <c r="E34" s="299"/>
    </row>
    <row r="35" spans="2:5" ht="12.75">
      <c r="B35" s="299"/>
      <c r="C35" s="299"/>
      <c r="D35" s="299"/>
      <c r="E35" s="299"/>
    </row>
    <row r="36" spans="2:5" ht="12.75">
      <c r="B36" s="299"/>
      <c r="C36" s="299"/>
      <c r="D36" s="299"/>
      <c r="E36" s="299"/>
    </row>
    <row r="37" spans="2:5" ht="12.75">
      <c r="B37" s="299"/>
      <c r="C37" s="299"/>
      <c r="D37" s="299"/>
      <c r="E37" s="299"/>
    </row>
    <row r="38" spans="2:5" ht="12.75">
      <c r="B38" s="299"/>
      <c r="C38" s="299"/>
      <c r="D38" s="299"/>
      <c r="E38" s="299"/>
    </row>
    <row r="39" spans="2:5" ht="12.75">
      <c r="B39" s="299"/>
      <c r="C39" s="299"/>
      <c r="D39" s="299"/>
      <c r="E39" s="299"/>
    </row>
    <row r="40" spans="2:5" ht="12.75">
      <c r="B40" s="299"/>
      <c r="C40" s="299"/>
      <c r="D40" s="299"/>
      <c r="E40" s="299"/>
    </row>
    <row r="41" spans="2:5" ht="12.75">
      <c r="B41" s="299"/>
      <c r="C41" s="299"/>
      <c r="D41" s="299"/>
      <c r="E41" s="299"/>
    </row>
    <row r="42" spans="2:5" ht="12.75">
      <c r="B42" s="299"/>
      <c r="C42" s="299"/>
      <c r="D42" s="299"/>
      <c r="E42" s="299"/>
    </row>
    <row r="43" spans="2:5" ht="12.75">
      <c r="B43" s="299"/>
      <c r="C43" s="299"/>
      <c r="D43" s="299"/>
      <c r="E43" s="299"/>
    </row>
    <row r="44" spans="2:5" ht="12.75">
      <c r="B44" s="299"/>
      <c r="C44" s="299"/>
      <c r="D44" s="299"/>
      <c r="E44" s="299"/>
    </row>
    <row r="45" spans="2:5" ht="12.75">
      <c r="B45" s="299"/>
      <c r="C45" s="299"/>
      <c r="D45" s="299"/>
      <c r="E45" s="299"/>
    </row>
    <row r="46" spans="2:5" ht="12.75">
      <c r="B46" s="299"/>
      <c r="C46" s="299"/>
      <c r="D46" s="299"/>
      <c r="E46" s="299"/>
    </row>
    <row r="47" spans="2:5" ht="12.75">
      <c r="B47" s="299"/>
      <c r="C47" s="299"/>
      <c r="D47" s="299"/>
      <c r="E47" s="299"/>
    </row>
    <row r="48" spans="2:5" ht="12.75">
      <c r="B48" s="299"/>
      <c r="C48" s="299"/>
      <c r="D48" s="299"/>
      <c r="E48" s="299"/>
    </row>
    <row r="49" spans="2:5" ht="12.75">
      <c r="B49" s="299"/>
      <c r="C49" s="299"/>
      <c r="D49" s="299"/>
      <c r="E49" s="299"/>
    </row>
    <row r="50" spans="2:5" ht="12.75">
      <c r="B50" s="299"/>
      <c r="C50" s="299"/>
      <c r="D50" s="299"/>
      <c r="E50" s="299"/>
    </row>
    <row r="51" spans="2:5" ht="12.75">
      <c r="B51" s="299"/>
      <c r="C51" s="299"/>
      <c r="D51" s="299"/>
      <c r="E51" s="299"/>
    </row>
    <row r="52" spans="2:5" ht="12.75">
      <c r="B52" s="299"/>
      <c r="C52" s="299"/>
      <c r="D52" s="299"/>
      <c r="E52" s="299"/>
    </row>
    <row r="53" spans="2:5" ht="12.75">
      <c r="B53" s="299"/>
      <c r="C53" s="299"/>
      <c r="D53" s="299"/>
      <c r="E53" s="299"/>
    </row>
    <row r="54" spans="2:5" ht="12.75">
      <c r="B54" s="299"/>
      <c r="C54" s="299"/>
      <c r="D54" s="299"/>
      <c r="E54" s="299"/>
    </row>
    <row r="55" spans="2:5" ht="12.75">
      <c r="B55" s="299"/>
      <c r="C55" s="299"/>
      <c r="D55" s="299"/>
      <c r="E55" s="299"/>
    </row>
    <row r="56" spans="2:5" ht="12.75">
      <c r="B56" s="299"/>
      <c r="C56" s="299"/>
      <c r="D56" s="299"/>
      <c r="E56" s="299"/>
    </row>
    <row r="57" spans="2:5" ht="12.75">
      <c r="B57" s="299"/>
      <c r="C57" s="299"/>
      <c r="D57" s="299"/>
      <c r="E57" s="299"/>
    </row>
    <row r="58" spans="2:5" ht="12.75">
      <c r="B58" s="299"/>
      <c r="C58" s="299"/>
      <c r="D58" s="299"/>
      <c r="E58" s="299"/>
    </row>
    <row r="59" spans="2:5" ht="12.75">
      <c r="B59" s="299"/>
      <c r="C59" s="299"/>
      <c r="D59" s="299"/>
      <c r="E59" s="299"/>
    </row>
    <row r="60" spans="2:5" ht="12.75">
      <c r="B60" s="299"/>
      <c r="C60" s="299"/>
      <c r="D60" s="299"/>
      <c r="E60" s="299"/>
    </row>
    <row r="61" spans="2:5" ht="12.75">
      <c r="B61" s="299"/>
      <c r="C61" s="299"/>
      <c r="D61" s="299"/>
      <c r="E61" s="299"/>
    </row>
    <row r="62" spans="2:5" ht="12.75">
      <c r="B62" s="299"/>
      <c r="C62" s="299"/>
      <c r="D62" s="299"/>
      <c r="E62" s="299"/>
    </row>
    <row r="63" spans="2:5" ht="12.75">
      <c r="B63" s="299"/>
      <c r="C63" s="299"/>
      <c r="D63" s="299"/>
      <c r="E63" s="299"/>
    </row>
    <row r="64" spans="2:5" ht="12.75">
      <c r="B64" s="299"/>
      <c r="C64" s="299"/>
      <c r="D64" s="299"/>
      <c r="E64" s="299"/>
    </row>
    <row r="65" spans="2:5" ht="12.75">
      <c r="B65" s="299"/>
      <c r="C65" s="299"/>
      <c r="D65" s="299"/>
      <c r="E65" s="299"/>
    </row>
  </sheetData>
  <sheetProtection/>
  <mergeCells count="2">
    <mergeCell ref="A21:D21"/>
    <mergeCell ref="A23:D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 А. Колобова</cp:lastModifiedBy>
  <cp:lastPrinted>2017-04-04T11:26:37Z</cp:lastPrinted>
  <dcterms:created xsi:type="dcterms:W3CDTF">2015-01-16T07:52:13Z</dcterms:created>
  <dcterms:modified xsi:type="dcterms:W3CDTF">2017-04-21T07:19:20Z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