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Прил 2" sheetId="1" r:id="rId1"/>
    <sheet name="Ведом2" sheetId="2" state="hidden" r:id="rId2"/>
    <sheet name="ассигнов 3" sheetId="3" state="hidden" r:id="rId3"/>
    <sheet name="справка доходы" sheetId="4" state="hidden" r:id="rId4"/>
  </sheets>
  <definedNames>
    <definedName name="_xlnm._FilterDatabase" localSheetId="2" hidden="1">'ассигнов 3'!$A$11:$G$177</definedName>
    <definedName name="_xlnm.Print_Area" localSheetId="2">'ассигнов 3'!$A$1:$H$177</definedName>
    <definedName name="_xlnm.Print_Area" localSheetId="0">'Прил 2'!$A$1:$J$44</definedName>
    <definedName name="_xlnm.Print_Area" localSheetId="3">'справка доходы'!$A$1:$F$23</definedName>
  </definedNames>
  <calcPr fullCalcOnLoad="1"/>
</workbook>
</file>

<file path=xl/sharedStrings.xml><?xml version="1.0" encoding="utf-8"?>
<sst xmlns="http://schemas.openxmlformats.org/spreadsheetml/2006/main" count="1241" uniqueCount="383">
  <si>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</si>
  <si>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</si>
  <si>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</si>
  <si>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</si>
  <si>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</si>
  <si>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</si>
  <si>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</si>
  <si>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</si>
  <si>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</si>
  <si>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</si>
  <si>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</si>
  <si>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</si>
  <si>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</si>
  <si>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</si>
  <si>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</si>
  <si>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</si>
  <si>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</si>
  <si>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</si>
  <si>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</si>
  <si>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</si>
  <si>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</si>
  <si>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</si>
  <si>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</si>
  <si>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</si>
  <si>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</si>
  <si>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</si>
  <si>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</si>
  <si>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</si>
  <si>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</si>
  <si>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</si>
  <si>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</si>
  <si>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</si>
  <si>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</si>
  <si>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</si>
  <si>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</si>
  <si>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</si>
  <si>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</si>
  <si>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</si>
  <si>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</si>
  <si>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</si>
  <si>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</si>
  <si>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</si>
  <si>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</si>
  <si>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</si>
  <si>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</si>
  <si>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</si>
  <si>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</si>
  <si>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</si>
  <si>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</si>
  <si>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</si>
  <si>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</si>
  <si>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</si>
  <si>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</si>
  <si>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</si>
  <si>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</si>
  <si>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</si>
  <si>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</si>
  <si>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</si>
  <si>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</si>
  <si>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</si>
  <si>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</si>
  <si>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</si>
  <si>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</si>
  <si>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</si>
  <si>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</si>
  <si>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</si>
  <si>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</si>
  <si>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</si>
  <si>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</si>
  <si>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</si>
  <si>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</si>
  <si>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</si>
  <si>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</si>
  <si>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</si>
  <si>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</si>
  <si>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</si>
  <si>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</si>
  <si>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</si>
  <si>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</si>
  <si>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</si>
  <si>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</si>
  <si>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</si>
  <si>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</si>
  <si>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</si>
  <si>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</si>
  <si>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</si>
  <si>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</si>
  <si>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</si>
  <si>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</si>
  <si>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</si>
  <si>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</si>
  <si>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</si>
  <si>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</si>
  <si>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</si>
  <si>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</si>
  <si>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</si>
  <si>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</si>
  <si>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</si>
  <si>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</si>
  <si>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</si>
  <si>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</si>
  <si>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</si>
  <si>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</si>
  <si>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</si>
  <si>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</si>
  <si>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</si>
  <si>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</si>
  <si>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7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</si>
  <si>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</si>
  <si>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</si>
  <si>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</si>
  <si>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</si>
  <si>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</si>
  <si>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</si>
  <si>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</si>
  <si>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</si>
  <si>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</si>
  <si>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</si>
  <si>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</si>
  <si>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</si>
  <si>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</si>
  <si>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</si>
  <si>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</si>
  <si>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</si>
  <si>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</si>
  <si>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</si>
  <si>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</si>
  <si>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</si>
  <si>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</si>
  <si>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</si>
  <si>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</si>
  <si>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</si>
  <si>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</si>
  <si>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</si>
  <si>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</si>
  <si>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</si>
  <si>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</si>
  <si>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</si>
  <si>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</si>
  <si>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</si>
  <si>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</si>
  <si>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</si>
  <si>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</si>
  <si>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</si>
  <si>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</si>
  <si>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</si>
  <si>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</si>
  <si>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</si>
  <si>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</si>
  <si>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</si>
  <si>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</si>
  <si>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</si>
  <si>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</si>
  <si>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</si>
  <si>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</si>
  <si>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</si>
  <si>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</si>
  <si>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</si>
  <si>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</si>
  <si>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</si>
  <si>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</si>
  <si>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</si>
  <si>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</si>
  <si>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</si>
  <si>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</si>
  <si>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</si>
  <si>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</si>
  <si>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</si>
  <si>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</si>
  <si>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</si>
  <si>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</si>
  <si>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</si>
  <si>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</si>
  <si>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</si>
  <si>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</si>
  <si>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</si>
  <si>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</si>
  <si>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</si>
  <si>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</si>
  <si>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</si>
  <si>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</si>
  <si>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</si>
  <si>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</si>
  <si>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4.</t>
  </si>
  <si>
    <t>182 1 05 01050 01 0000 110</t>
  </si>
  <si>
    <t>182 1 05 01021 01 0000 110</t>
  </si>
  <si>
    <t>1.1.2.</t>
  </si>
  <si>
    <t>Налог, взимаемый с налогоплательщиков, выбравших в качестве объекта налогообложения доходы</t>
  </si>
  <si>
    <t>182 1 05 01011 01 0000 110</t>
  </si>
  <si>
    <t>Сумма (тыс.руб.)</t>
  </si>
  <si>
    <t>Источники доходов</t>
  </si>
  <si>
    <t>Код статьи</t>
  </si>
  <si>
    <t>№ п/п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</si>
  <si>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</si>
  <si>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</si>
  <si>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</si>
  <si>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</si>
  <si>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</si>
  <si>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</si>
  <si>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</si>
  <si>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</si>
  <si>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</si>
  <si>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</si>
  <si>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</si>
  <si>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</si>
  <si>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</si>
  <si>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</si>
  <si>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</si>
  <si>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</si>
  <si>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</si>
  <si>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</si>
  <si>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</si>
  <si>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</si>
  <si>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</si>
  <si>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</si>
  <si>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</si>
  <si>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</si>
  <si>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</si>
  <si>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</si>
  <si>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</si>
  <si>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</si>
  <si>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</si>
  <si>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</si>
  <si>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</si>
  <si>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</si>
  <si>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</si>
  <si>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</si>
  <si>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</si>
  <si>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</si>
  <si>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</si>
  <si>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</si>
  <si>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</si>
  <si>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</si>
  <si>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</si>
  <si>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</si>
  <si>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Другие вопросы в области национальной экономикиа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</si>
  <si>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</si>
  <si>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</si>
  <si>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</si>
  <si>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</si>
  <si>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</si>
  <si>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</si>
  <si>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</si>
  <si>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</si>
  <si>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</si>
  <si>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</si>
  <si>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</si>
  <si>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</si>
  <si>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</si>
  <si>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</si>
  <si>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</si>
  <si>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</si>
  <si>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</si>
  <si>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</si>
  <si>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</si>
  <si>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</si>
  <si>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</si>
  <si>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</si>
  <si>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</si>
  <si>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</si>
  <si>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</si>
  <si>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</si>
  <si>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</si>
  <si>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</si>
  <si>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</si>
  <si>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</si>
  <si>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</si>
  <si>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</si>
  <si>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</si>
  <si>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</si>
  <si>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 xml:space="preserve">  </t>
  </si>
  <si>
    <t>1101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</si>
  <si>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</si>
  <si>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8.2.1.1</t>
  </si>
  <si>
    <t>8.2.2.1.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</si>
  <si>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</si>
  <si>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</si>
  <si>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</si>
  <si>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</si>
  <si>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</si>
  <si>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</si>
  <si>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</si>
  <si>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Итого источников финансирования  дефицита бюджета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</si>
  <si>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</si>
  <si>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</si>
  <si>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</si>
  <si>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</si>
  <si>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</si>
  <si>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</si>
  <si>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</si>
  <si>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</si>
  <si>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</si>
  <si>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</si>
  <si>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</si>
  <si>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</si>
  <si>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</si>
  <si>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</si>
  <si>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Широкова Е.Е.</t>
  </si>
  <si>
    <t>Руководитель отдела экономики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</si>
  <si>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</si>
  <si>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</si>
  <si>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Доходы</t>
  </si>
  <si>
    <t>Итого по доходам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</si>
  <si>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</si>
  <si>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</si>
  <si>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</si>
  <si>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</si>
  <si>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 xml:space="preserve">Пособия, компенсации и иные социальные выплаты
гражданам, кроме публичных нормативных обязательств
</t>
  </si>
  <si>
    <t>к Проекту решения Муниципального Совета № __ от __.__.2018 года</t>
  </si>
  <si>
    <t xml:space="preserve">  «Об утверждении бюджета внутригородского муниципального образования Санкт - Петербурга Муниципальный округ  Черная речка на 2019 год» </t>
  </si>
  <si>
    <t xml:space="preserve"> НА 2019 ГОД</t>
  </si>
  <si>
    <t>5.1.5.</t>
  </si>
  <si>
    <t>5.1.5.1.</t>
  </si>
  <si>
    <t>5.1.6.</t>
  </si>
  <si>
    <t>5.1.6.1.</t>
  </si>
  <si>
    <t>5.1.6.2.</t>
  </si>
  <si>
    <t>5.1.6.3.</t>
  </si>
  <si>
    <t>6400000100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</si>
  <si>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</si>
  <si>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6600000100</t>
  </si>
  <si>
    <t>Муниципальная программа "Устройство искусственных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</si>
  <si>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5.1.6.1</t>
  </si>
  <si>
    <t>0107</t>
  </si>
  <si>
    <t>0020000033</t>
  </si>
  <si>
    <t>0020000034</t>
  </si>
  <si>
    <t>Обеспечение проведения выборов и референдумов</t>
  </si>
  <si>
    <t>Избирательная комиссия</t>
  </si>
  <si>
    <t>Проведение выборов в представительные органы МО</t>
  </si>
  <si>
    <t>2.2.2.</t>
  </si>
  <si>
    <t>2.2.2.1.</t>
  </si>
  <si>
    <t>2.4.</t>
  </si>
  <si>
    <t>2.4.1.</t>
  </si>
  <si>
    <t>2.4.1.1.</t>
  </si>
  <si>
    <t>2.4.2.</t>
  </si>
  <si>
    <t>2.4.6.</t>
  </si>
  <si>
    <t>2.2.1.2.</t>
  </si>
  <si>
    <t xml:space="preserve">2.4.6.1. </t>
  </si>
  <si>
    <t>2.4.6.2.</t>
  </si>
  <si>
    <t>0709</t>
  </si>
  <si>
    <t>6.2.</t>
  </si>
  <si>
    <t>6.2.2.</t>
  </si>
  <si>
    <t>6.2.2.1.</t>
  </si>
  <si>
    <t xml:space="preserve">Другие вопросы в области образования
</t>
  </si>
  <si>
    <t>Молодежная политика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</si>
  <si>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</si>
  <si>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</si>
  <si>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</si>
  <si>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</si>
  <si>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</si>
  <si>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</si>
  <si>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</si>
  <si>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</si>
  <si>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</si>
  <si>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2.4.2.1</t>
  </si>
  <si>
    <t>2.4.2.2</t>
  </si>
  <si>
    <t xml:space="preserve">Исполнение судебных актов </t>
  </si>
  <si>
    <t>6.3.4.1</t>
  </si>
  <si>
    <t>Главный распорядитель средств местного бюджета - Избирательная комиссия Муниципального образования Муниципальный округ Черная речка (914)</t>
  </si>
  <si>
    <t>1</t>
  </si>
  <si>
    <t>1.2.1</t>
  </si>
  <si>
    <t>СРЕДНЕСРОЧНЫЙ ФИНАНСОВЫЙ ПЛАН ДОХОДОВ  БЮДЖЕТА</t>
  </si>
  <si>
    <t xml:space="preserve">ВНУТРИГОРОДСКОГО МУНИЦИПАЛЬНОГО ОБРАЗОВАНИЯ САНКТ-ПЕТЕРБУРГА </t>
  </si>
  <si>
    <t>СРЕДНЕСРОЧНЫЙ ФИНАНСОВЫЙ ПЛАН РАСХОДОВ  БЮДЖЕТА</t>
  </si>
  <si>
    <t xml:space="preserve"> ВНУТРИГОРОДСКОГО МУНИЦИПАЛЬНОГО ОБРАЗОВАНИЯ САНКТ-ПЕТЕРБУРГА </t>
  </si>
  <si>
    <t xml:space="preserve"> Сумма, тыс. руб. на 2020 год</t>
  </si>
  <si>
    <t xml:space="preserve"> Сумма, тыс. руб. на 2021 год</t>
  </si>
  <si>
    <t xml:space="preserve"> «Об утверждении среднесрочного финансового плана бюджета внутригородского Муниципального образования Санкт – Петербурга Муниципальный округ Черная речка на 2020-2022 годы»</t>
  </si>
  <si>
    <t>МУНИЦИПАЛЬНЫЙ ОКРУГ ЧЕРНАЯ РЕЧКА НА 2020 - 2022 ГОДЫ</t>
  </si>
  <si>
    <t xml:space="preserve"> Сумма, тыс. руб. на 2022 год</t>
  </si>
  <si>
    <t>к Постановлению №358 от 14.11.2019 г.</t>
  </si>
  <si>
    <t>Сумма, тыс. руб. на 20____ год</t>
  </si>
  <si>
    <t>Сумма, тыс. руб. на 20___ год</t>
  </si>
  <si>
    <t xml:space="preserve"> к  Постановлению Местной Администрации №392 от 27.12.2018 г.</t>
  </si>
  <si>
    <t>МУНИЦИПАЛЬНЫЙ ОКРУГ ЧЕРНАЯ РЕЧКА НА 20____ - 20____ ГОД</t>
  </si>
  <si>
    <t>НА 20____ - 20____ ГОД</t>
  </si>
  <si>
    <t xml:space="preserve"> на 20___ год</t>
  </si>
  <si>
    <t>20___ год</t>
  </si>
  <si>
    <t xml:space="preserve"> на 20____ год</t>
  </si>
  <si>
    <t>ИТОГО РАСХОДОВ</t>
  </si>
  <si>
    <t xml:space="preserve"> «Об утверждении формы и порядка разработки среднесрочного финансового плана Муниципального образования Муниципальный округ Черная речка»</t>
  </si>
  <si>
    <t>Приложение № 2</t>
  </si>
  <si>
    <t>СРЕДНЕСРОЧНЫЙ ФИНАНСОВЫЙ ПЛАН ИСТОЧНИКОВ ФИНАНСИРОВАНИЯ ДЕФИЦИТА БЮДЖЕТА ВНУТРИГОРОДСКОГО МУНИЦИПАЛЬНОГО ОБРАЗОВАНИЯ САНКТ-ПЕТЕРБУРГА МУНИЦИПАЛЬНЫЙ ОКРУГ ЧЕРНАЯ РЕЧКА НА 20___ - 20____ ГОДЫ</t>
  </si>
  <si>
    <t>Сумма на 20___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</si>
</sst>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0.0%"/>
    <numFmt numFmtId="181" formatCode="0.000000"/>
    <numFmt numFmtId="182" formatCode="0.00000"/>
    <numFmt numFmtId="183" formatCode="0.0000"/>
  </numFmts>
  <fonts count="63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8"/>
      <color indexed="6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  <font>
      <sz val="10"/>
      <color theme="5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176" fontId="4" fillId="12" borderId="20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58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176" fontId="13" fillId="36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53" applyFont="1" applyAlignment="1">
      <alignment horizontal="left" indent="15"/>
      <protection/>
    </xf>
    <xf numFmtId="0" fontId="58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176" fontId="2" fillId="35" borderId="15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2" fillId="35" borderId="26" xfId="0" applyNumberFormat="1" applyFont="1" applyFill="1" applyBorder="1" applyAlignment="1">
      <alignment horizontal="center" vertical="center" wrapText="1"/>
    </xf>
    <xf numFmtId="176" fontId="2" fillId="35" borderId="2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60" fillId="0" borderId="11" xfId="0" applyNumberFormat="1" applyFont="1" applyFill="1" applyBorder="1" applyAlignment="1">
      <alignment horizontal="center" vertical="center" wrapText="1"/>
    </xf>
    <xf numFmtId="176" fontId="60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2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53" applyFont="1" applyBorder="1">
      <alignment/>
      <protection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vertical="top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76" fontId="4" fillId="37" borderId="12" xfId="0" applyNumberFormat="1" applyFont="1" applyFill="1" applyBorder="1" applyAlignment="1">
      <alignment horizontal="center" vertical="center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0" fontId="61" fillId="12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37" borderId="0" xfId="0" applyFill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2" fillId="35" borderId="25" xfId="0" applyNumberFormat="1" applyFont="1" applyFill="1" applyBorder="1" applyAlignment="1">
      <alignment horizontal="left" vertical="center" wrapText="1"/>
    </xf>
    <xf numFmtId="176" fontId="2" fillId="35" borderId="2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49" fontId="2" fillId="35" borderId="13" xfId="61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2" borderId="28" xfId="0" applyFont="1" applyFill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62" fillId="37" borderId="0" xfId="0" applyFont="1" applyFill="1" applyAlignment="1">
      <alignment/>
    </xf>
    <xf numFmtId="176" fontId="1" fillId="0" borderId="10" xfId="53" applyNumberFormat="1" applyFont="1" applyBorder="1" applyAlignment="1">
      <alignment horizontal="center" wrapText="1"/>
      <protection/>
    </xf>
    <xf numFmtId="176" fontId="5" fillId="38" borderId="10" xfId="53" applyNumberFormat="1" applyFont="1" applyFill="1" applyBorder="1" applyAlignment="1">
      <alignment horizontal="center" wrapText="1"/>
      <protection/>
    </xf>
    <xf numFmtId="176" fontId="4" fillId="34" borderId="19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0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left" vertical="center" wrapText="1"/>
    </xf>
    <xf numFmtId="49" fontId="4" fillId="9" borderId="24" xfId="0" applyNumberFormat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center" vertical="center" wrapText="1"/>
    </xf>
    <xf numFmtId="49" fontId="4" fillId="9" borderId="2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176" fontId="4" fillId="9" borderId="26" xfId="0" applyNumberFormat="1" applyFont="1" applyFill="1" applyBorder="1" applyAlignment="1">
      <alignment horizontal="center" vertical="center" wrapText="1"/>
    </xf>
    <xf numFmtId="49" fontId="60" fillId="34" borderId="15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33" borderId="11" xfId="0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0" fillId="34" borderId="15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176" fontId="60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49" fontId="4" fillId="12" borderId="30" xfId="0" applyNumberFormat="1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0" fillId="34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10" fillId="34" borderId="0" xfId="53" applyFont="1" applyFill="1" applyAlignment="1">
      <alignment horizontal="right" wrapText="1"/>
      <protection/>
    </xf>
    <xf numFmtId="0" fontId="10" fillId="0" borderId="0" xfId="53" applyFont="1" applyAlignment="1">
      <alignment horizontal="right"/>
      <protection/>
    </xf>
    <xf numFmtId="0" fontId="10" fillId="0" borderId="0" xfId="53" applyFont="1" applyAlignment="1">
      <alignment horizontal="right" wrapText="1"/>
      <protection/>
    </xf>
    <xf numFmtId="0" fontId="16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1" fontId="10" fillId="34" borderId="33" xfId="0" applyNumberFormat="1" applyFont="1" applyFill="1" applyBorder="1" applyAlignment="1">
      <alignment horizontal="center" vertical="center" wrapText="1"/>
    </xf>
    <xf numFmtId="1" fontId="10" fillId="34" borderId="34" xfId="0" applyNumberFormat="1" applyFont="1" applyFill="1" applyBorder="1" applyAlignment="1">
      <alignment horizontal="center" vertical="center" wrapText="1"/>
    </xf>
    <xf numFmtId="1" fontId="10" fillId="34" borderId="35" xfId="0" applyNumberFormat="1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wrapText="1"/>
      <protection/>
    </xf>
    <xf numFmtId="0" fontId="5" fillId="38" borderId="10" xfId="53" applyFont="1" applyFill="1" applyBorder="1" applyAlignment="1">
      <alignment horizontal="center" wrapText="1"/>
      <protection/>
    </xf>
    <xf numFmtId="0" fontId="5" fillId="38" borderId="10" xfId="53" applyFont="1" applyFill="1" applyBorder="1" applyAlignment="1">
      <alignment wrapText="1"/>
      <protection/>
    </xf>
    <xf numFmtId="0" fontId="5" fillId="38" borderId="10" xfId="53" applyFont="1" applyFill="1" applyBorder="1" applyAlignment="1">
      <alignment horizontal="left" wrapText="1"/>
      <protection/>
    </xf>
    <xf numFmtId="0" fontId="5" fillId="0" borderId="10" xfId="53" applyFont="1" applyBorder="1" applyAlignment="1">
      <alignment horizontal="center" wrapText="1"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center" wrapText="1"/>
      <protection/>
    </xf>
    <xf numFmtId="0" fontId="11" fillId="0" borderId="10" xfId="53" applyFont="1" applyBorder="1" applyAlignment="1">
      <alignment horizontal="center" wrapText="1"/>
      <protection/>
    </xf>
    <xf numFmtId="0" fontId="11" fillId="0" borderId="10" xfId="53" applyFont="1" applyBorder="1" applyAlignment="1">
      <alignment wrapText="1"/>
      <protection/>
    </xf>
    <xf numFmtId="176" fontId="11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53" applyFont="1" applyBorder="1" applyAlignment="1">
      <alignment horizont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1724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2/1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2/1 от 11.04.2018  года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00390625" defaultRowHeight="12.75"/>
  <cols>
    <col min="1" max="1" width="17.00390625" style="93" customWidth="1"/>
    <col min="2" max="2" width="25.75390625" style="93" customWidth="1"/>
    <col min="3" max="3" width="40.00390625" style="93" customWidth="1"/>
    <col min="4" max="4" width="12.375" style="93" customWidth="1"/>
    <col min="5" max="5" width="11.625" style="93" customWidth="1"/>
    <col min="6" max="6" width="12.50390625" style="93" customWidth="1"/>
    <col min="7" max="7" width="8.875" style="130" customWidth="1"/>
  </cols>
  <sheetData>
    <row r="1" spans="4:10" ht="12.75" customHeight="1">
      <c r="D1" s="281" t="s">
        <v>380</v>
      </c>
      <c r="E1" s="281"/>
      <c r="F1" s="281"/>
      <c r="G1" s="281"/>
      <c r="H1" s="281"/>
      <c r="I1" s="281"/>
      <c r="J1" s="281"/>
    </row>
    <row r="2" spans="4:10" ht="12.75" customHeight="1">
      <c r="D2" s="283" t="s">
        <v>372</v>
      </c>
      <c r="E2" s="283"/>
      <c r="F2" s="283"/>
      <c r="G2" s="283"/>
      <c r="H2" s="283"/>
      <c r="I2" s="283"/>
      <c r="J2" s="283"/>
    </row>
    <row r="3" spans="4:10" ht="26.25" customHeight="1">
      <c r="D3" s="283" t="s">
        <v>379</v>
      </c>
      <c r="E3" s="283"/>
      <c r="F3" s="283"/>
      <c r="G3" s="283"/>
      <c r="H3" s="283"/>
      <c r="I3" s="283"/>
      <c r="J3" s="283"/>
    </row>
    <row r="4" spans="2:8" ht="11.25" customHeight="1">
      <c r="B4" s="114"/>
      <c r="C4" s="111"/>
      <c r="D4" s="112"/>
      <c r="E4" s="112"/>
      <c r="F4" s="112"/>
      <c r="H4" s="116"/>
    </row>
    <row r="5" spans="2:8" ht="8.25" customHeight="1">
      <c r="B5" s="113"/>
      <c r="D5" s="112"/>
      <c r="E5" s="112"/>
      <c r="F5" s="112"/>
      <c r="H5" s="116"/>
    </row>
    <row r="6" ht="6.75" customHeight="1">
      <c r="H6" s="116"/>
    </row>
    <row r="7" spans="1:8" ht="12.75">
      <c r="A7" s="298" t="s">
        <v>360</v>
      </c>
      <c r="B7" s="298"/>
      <c r="C7" s="298"/>
      <c r="D7" s="298"/>
      <c r="E7" s="298"/>
      <c r="F7" s="298"/>
      <c r="H7" s="116"/>
    </row>
    <row r="8" spans="1:8" ht="12.75">
      <c r="A8" s="298" t="s">
        <v>361</v>
      </c>
      <c r="B8" s="298"/>
      <c r="C8" s="298"/>
      <c r="D8" s="298"/>
      <c r="E8" s="298"/>
      <c r="F8" s="298"/>
      <c r="H8" s="116"/>
    </row>
    <row r="9" spans="1:8" ht="13.5" customHeight="1">
      <c r="A9" s="298" t="s">
        <v>373</v>
      </c>
      <c r="B9" s="298"/>
      <c r="C9" s="298"/>
      <c r="D9" s="298"/>
      <c r="E9" s="298"/>
      <c r="F9" s="298"/>
      <c r="H9" s="116"/>
    </row>
    <row r="10" ht="13.5" customHeight="1">
      <c r="H10" s="116"/>
    </row>
    <row r="11" spans="1:8" ht="12.75">
      <c r="A11" s="311" t="s">
        <v>192</v>
      </c>
      <c r="B11" s="311" t="s">
        <v>191</v>
      </c>
      <c r="C11" s="311" t="s">
        <v>190</v>
      </c>
      <c r="D11" s="299" t="s">
        <v>189</v>
      </c>
      <c r="E11" s="299" t="s">
        <v>189</v>
      </c>
      <c r="F11" s="299" t="s">
        <v>189</v>
      </c>
      <c r="H11" s="116"/>
    </row>
    <row r="12" spans="1:8" ht="12" customHeight="1">
      <c r="A12" s="311"/>
      <c r="B12" s="311"/>
      <c r="C12" s="311"/>
      <c r="D12" s="299" t="s">
        <v>375</v>
      </c>
      <c r="E12" s="299" t="s">
        <v>376</v>
      </c>
      <c r="F12" s="299" t="s">
        <v>377</v>
      </c>
      <c r="H12" s="116"/>
    </row>
    <row r="13" spans="1:8" ht="95.25" customHeight="1" hidden="1" thickBot="1">
      <c r="A13" s="300">
        <v>2</v>
      </c>
      <c r="B13" s="301" t="s">
        <v>182</v>
      </c>
      <c r="C13" s="302" t="s">
        <v>181</v>
      </c>
      <c r="D13" s="191">
        <v>0</v>
      </c>
      <c r="E13" s="191"/>
      <c r="F13" s="191"/>
      <c r="H13" s="116"/>
    </row>
    <row r="14" spans="1:8" ht="109.5" customHeight="1" hidden="1" thickBot="1">
      <c r="A14" s="303"/>
      <c r="B14" s="304" t="s">
        <v>180</v>
      </c>
      <c r="C14" s="305" t="s">
        <v>179</v>
      </c>
      <c r="D14" s="190">
        <v>0</v>
      </c>
      <c r="E14" s="190"/>
      <c r="F14" s="190"/>
      <c r="H14" s="116"/>
    </row>
    <row r="15" spans="1:8" ht="85.5" customHeight="1" hidden="1" thickBot="1">
      <c r="A15" s="300">
        <v>3</v>
      </c>
      <c r="B15" s="301" t="s">
        <v>178</v>
      </c>
      <c r="C15" s="302" t="s">
        <v>177</v>
      </c>
      <c r="D15" s="191">
        <v>0</v>
      </c>
      <c r="E15" s="191"/>
      <c r="F15" s="191"/>
      <c r="H15" s="116"/>
    </row>
    <row r="16" spans="1:8" ht="52.5" hidden="1">
      <c r="A16" s="306"/>
      <c r="B16" s="304" t="s">
        <v>176</v>
      </c>
      <c r="C16" s="305" t="s">
        <v>175</v>
      </c>
      <c r="D16" s="190">
        <v>0</v>
      </c>
      <c r="E16" s="190"/>
      <c r="F16" s="190"/>
      <c r="H16" s="116"/>
    </row>
    <row r="17" spans="1:8" ht="42.75" customHeight="1" hidden="1" thickBot="1">
      <c r="A17" s="300">
        <v>4</v>
      </c>
      <c r="B17" s="301" t="s">
        <v>174</v>
      </c>
      <c r="C17" s="302" t="s">
        <v>173</v>
      </c>
      <c r="D17" s="191">
        <v>0</v>
      </c>
      <c r="E17" s="191"/>
      <c r="F17" s="191"/>
      <c r="H17" s="116"/>
    </row>
    <row r="18" spans="1:8" ht="36" customHeight="1">
      <c r="A18" s="306"/>
      <c r="B18" s="304"/>
      <c r="C18" s="305"/>
      <c r="D18" s="190"/>
      <c r="E18" s="190"/>
      <c r="F18" s="190"/>
      <c r="H18" s="116"/>
    </row>
    <row r="19" spans="1:8" ht="36" customHeight="1">
      <c r="A19" s="307"/>
      <c r="B19" s="308"/>
      <c r="C19" s="308" t="s">
        <v>172</v>
      </c>
      <c r="D19" s="309"/>
      <c r="E19" s="309"/>
      <c r="F19" s="309"/>
      <c r="H19" s="116"/>
    </row>
    <row r="21" spans="1:8" ht="13.5">
      <c r="A21" s="298" t="s">
        <v>362</v>
      </c>
      <c r="B21" s="298"/>
      <c r="C21" s="298"/>
      <c r="D21" s="298"/>
      <c r="E21" s="298"/>
      <c r="F21" s="298"/>
      <c r="G21"/>
      <c r="H21" s="280"/>
    </row>
    <row r="22" spans="1:8" s="88" customFormat="1" ht="12.75" customHeight="1">
      <c r="A22" s="298" t="s">
        <v>363</v>
      </c>
      <c r="B22" s="298"/>
      <c r="C22" s="298"/>
      <c r="D22" s="298"/>
      <c r="E22" s="298"/>
      <c r="F22" s="298"/>
      <c r="G22" s="94"/>
      <c r="H22" s="94"/>
    </row>
    <row r="23" spans="1:8" s="88" customFormat="1" ht="12.75">
      <c r="A23" s="298" t="s">
        <v>156</v>
      </c>
      <c r="B23" s="298"/>
      <c r="C23" s="298"/>
      <c r="D23" s="298"/>
      <c r="E23" s="298"/>
      <c r="F23" s="298"/>
      <c r="G23" s="94"/>
      <c r="H23" s="94"/>
    </row>
    <row r="24" spans="1:8" s="88" customFormat="1" ht="12.75" customHeight="1">
      <c r="A24" s="298" t="s">
        <v>374</v>
      </c>
      <c r="B24" s="298"/>
      <c r="C24" s="298"/>
      <c r="D24" s="298"/>
      <c r="E24" s="298"/>
      <c r="F24" s="298"/>
      <c r="G24" s="10"/>
      <c r="H24" s="33"/>
    </row>
    <row r="25" spans="1:8" s="88" customFormat="1" ht="12.75">
      <c r="A25" s="12"/>
      <c r="D25" s="95"/>
      <c r="E25" s="53"/>
      <c r="F25" s="10"/>
      <c r="G25" s="10"/>
      <c r="H25" s="33"/>
    </row>
    <row r="26" spans="1:10" s="88" customFormat="1" ht="42" customHeight="1">
      <c r="A26" s="312" t="s">
        <v>62</v>
      </c>
      <c r="B26" s="313" t="s">
        <v>63</v>
      </c>
      <c r="C26" s="313" t="s">
        <v>64</v>
      </c>
      <c r="D26" s="26" t="s">
        <v>142</v>
      </c>
      <c r="E26" s="310" t="s">
        <v>65</v>
      </c>
      <c r="F26" s="28" t="s">
        <v>143</v>
      </c>
      <c r="G26" s="28" t="s">
        <v>145</v>
      </c>
      <c r="H26" s="35" t="s">
        <v>370</v>
      </c>
      <c r="I26" s="35" t="s">
        <v>371</v>
      </c>
      <c r="J26" s="35" t="s">
        <v>370</v>
      </c>
    </row>
    <row r="27" spans="1:10" ht="36" customHeight="1">
      <c r="A27" s="26"/>
      <c r="B27" s="27"/>
      <c r="C27" s="28"/>
      <c r="D27" s="28"/>
      <c r="E27" s="57"/>
      <c r="F27" s="28"/>
      <c r="G27" s="28"/>
      <c r="H27" s="35"/>
      <c r="I27" s="35"/>
      <c r="J27" s="35"/>
    </row>
    <row r="28" spans="1:10" ht="36" customHeight="1">
      <c r="A28" s="26"/>
      <c r="B28" s="308" t="s">
        <v>378</v>
      </c>
      <c r="C28" s="28"/>
      <c r="D28" s="28"/>
      <c r="E28" s="57"/>
      <c r="F28" s="28"/>
      <c r="G28" s="28"/>
      <c r="H28" s="35"/>
      <c r="I28" s="35"/>
      <c r="J28" s="35"/>
    </row>
    <row r="30" spans="1:7" ht="55.5" customHeight="1">
      <c r="A30" s="287" t="s">
        <v>381</v>
      </c>
      <c r="B30" s="287"/>
      <c r="C30" s="287"/>
      <c r="D30" s="287"/>
      <c r="E30" s="288"/>
      <c r="F30" s="288"/>
      <c r="G30"/>
    </row>
    <row r="31" spans="1:7" ht="12.75">
      <c r="A31"/>
      <c r="B31" s="118"/>
      <c r="C31" s="118"/>
      <c r="D31" s="118"/>
      <c r="E31" s="118"/>
      <c r="F31" s="118"/>
      <c r="G31"/>
    </row>
    <row r="32" spans="1:7" ht="51" customHeight="1">
      <c r="A32" s="325" t="s">
        <v>196</v>
      </c>
      <c r="B32" s="326" t="s">
        <v>198</v>
      </c>
      <c r="C32" s="327" t="s">
        <v>199</v>
      </c>
      <c r="D32" s="330" t="s">
        <v>382</v>
      </c>
      <c r="E32" s="330" t="s">
        <v>382</v>
      </c>
      <c r="F32" s="330" t="s">
        <v>382</v>
      </c>
      <c r="G32"/>
    </row>
    <row r="33" spans="1:7" ht="15" customHeight="1">
      <c r="A33" s="328" t="s">
        <v>295</v>
      </c>
      <c r="B33" s="326"/>
      <c r="C33" s="327"/>
      <c r="D33" s="330" t="s">
        <v>200</v>
      </c>
      <c r="E33" s="330" t="s">
        <v>200</v>
      </c>
      <c r="F33" s="330" t="s">
        <v>200</v>
      </c>
      <c r="G33"/>
    </row>
    <row r="34" spans="1:7" ht="39.75" customHeight="1">
      <c r="A34" s="329" t="s">
        <v>197</v>
      </c>
      <c r="B34" s="326"/>
      <c r="C34" s="327"/>
      <c r="D34" s="314"/>
      <c r="E34" s="314"/>
      <c r="F34" s="314"/>
      <c r="G34"/>
    </row>
    <row r="35" spans="1:7" ht="39" customHeight="1">
      <c r="A35" s="324" t="s">
        <v>294</v>
      </c>
      <c r="B35" s="316" t="s">
        <v>201</v>
      </c>
      <c r="C35" s="317" t="s">
        <v>202</v>
      </c>
      <c r="D35" s="318"/>
      <c r="E35" s="318"/>
      <c r="F35" s="318"/>
      <c r="G35"/>
    </row>
    <row r="36" spans="1:7" ht="33.75" customHeight="1">
      <c r="A36" s="315" t="s">
        <v>294</v>
      </c>
      <c r="B36" s="316" t="s">
        <v>203</v>
      </c>
      <c r="C36" s="317" t="s">
        <v>204</v>
      </c>
      <c r="D36" s="318"/>
      <c r="E36" s="318"/>
      <c r="F36" s="318"/>
      <c r="G36"/>
    </row>
    <row r="37" spans="1:7" ht="33.75" customHeight="1">
      <c r="A37" s="315" t="s">
        <v>294</v>
      </c>
      <c r="B37" s="316" t="s">
        <v>205</v>
      </c>
      <c r="C37" s="317" t="s">
        <v>206</v>
      </c>
      <c r="D37" s="318"/>
      <c r="E37" s="318"/>
      <c r="F37" s="318"/>
      <c r="G37"/>
    </row>
    <row r="38" spans="1:7" ht="38.25" customHeight="1">
      <c r="A38" s="315" t="s">
        <v>294</v>
      </c>
      <c r="B38" s="316" t="s">
        <v>207</v>
      </c>
      <c r="C38" s="317" t="s">
        <v>208</v>
      </c>
      <c r="D38" s="318"/>
      <c r="E38" s="318"/>
      <c r="F38" s="318"/>
      <c r="G38"/>
    </row>
    <row r="39" spans="1:7" ht="91.5" customHeight="1">
      <c r="A39" s="319">
        <v>966</v>
      </c>
      <c r="B39" s="319" t="s">
        <v>209</v>
      </c>
      <c r="C39" s="320" t="s">
        <v>210</v>
      </c>
      <c r="D39" s="321"/>
      <c r="E39" s="321"/>
      <c r="F39" s="321"/>
      <c r="G39"/>
    </row>
    <row r="40" spans="1:7" ht="36" customHeight="1">
      <c r="A40" s="315" t="s">
        <v>294</v>
      </c>
      <c r="B40" s="316" t="s">
        <v>211</v>
      </c>
      <c r="C40" s="317" t="s">
        <v>212</v>
      </c>
      <c r="D40" s="318"/>
      <c r="E40" s="318"/>
      <c r="F40" s="318"/>
      <c r="G40"/>
    </row>
    <row r="41" spans="1:7" ht="35.25" customHeight="1">
      <c r="A41" s="315" t="s">
        <v>294</v>
      </c>
      <c r="B41" s="316" t="s">
        <v>213</v>
      </c>
      <c r="C41" s="317" t="s">
        <v>214</v>
      </c>
      <c r="D41" s="318"/>
      <c r="E41" s="318"/>
      <c r="F41" s="318"/>
      <c r="G41"/>
    </row>
    <row r="42" spans="1:7" ht="45" customHeight="1">
      <c r="A42" s="315" t="s">
        <v>294</v>
      </c>
      <c r="B42" s="316" t="s">
        <v>215</v>
      </c>
      <c r="C42" s="317" t="s">
        <v>216</v>
      </c>
      <c r="D42" s="318"/>
      <c r="E42" s="318"/>
      <c r="F42" s="318"/>
      <c r="G42"/>
    </row>
    <row r="43" spans="1:7" ht="87" customHeight="1">
      <c r="A43" s="319">
        <v>966</v>
      </c>
      <c r="B43" s="319" t="s">
        <v>217</v>
      </c>
      <c r="C43" s="320" t="s">
        <v>218</v>
      </c>
      <c r="D43" s="321"/>
      <c r="E43" s="321"/>
      <c r="F43" s="321"/>
      <c r="G43"/>
    </row>
    <row r="44" spans="1:7" ht="45" customHeight="1">
      <c r="A44" s="322" t="s">
        <v>282</v>
      </c>
      <c r="B44" s="322"/>
      <c r="C44" s="322"/>
      <c r="D44" s="323"/>
      <c r="E44" s="323"/>
      <c r="F44" s="323"/>
      <c r="G44"/>
    </row>
  </sheetData>
  <sheetProtection/>
  <mergeCells count="17">
    <mergeCell ref="B32:B34"/>
    <mergeCell ref="C32:C34"/>
    <mergeCell ref="A44:C44"/>
    <mergeCell ref="D3:J3"/>
    <mergeCell ref="D2:J2"/>
    <mergeCell ref="D1:J1"/>
    <mergeCell ref="A9:F9"/>
    <mergeCell ref="A21:F21"/>
    <mergeCell ref="A22:F22"/>
    <mergeCell ref="A23:F23"/>
    <mergeCell ref="A24:F24"/>
    <mergeCell ref="A30:F30"/>
    <mergeCell ref="A11:A12"/>
    <mergeCell ref="B11:B12"/>
    <mergeCell ref="C11:C12"/>
    <mergeCell ref="A7:F7"/>
    <mergeCell ref="A8:F8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">
      <selection activeCell="B3" sqref="B3:K3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6.125" style="0" customWidth="1"/>
    <col min="4" max="4" width="8.375" style="0" customWidth="1"/>
    <col min="5" max="5" width="0.6171875" style="0" hidden="1" customWidth="1"/>
    <col min="6" max="6" width="5.625" style="0" hidden="1" customWidth="1"/>
    <col min="7" max="7" width="7.50390625" style="0" hidden="1" customWidth="1"/>
    <col min="8" max="8" width="7.875" style="0" customWidth="1"/>
    <col min="9" max="9" width="0.12890625" style="0" hidden="1" customWidth="1"/>
    <col min="10" max="10" width="8.375" style="0" customWidth="1"/>
    <col min="11" max="11" width="10.00390625" style="0" customWidth="1"/>
  </cols>
  <sheetData>
    <row r="1" spans="1:11" ht="12.75" customHeight="1">
      <c r="A1" s="93"/>
      <c r="B1" s="93"/>
      <c r="C1" s="93"/>
      <c r="D1" s="9"/>
      <c r="H1" s="284" t="s">
        <v>169</v>
      </c>
      <c r="I1" s="282"/>
      <c r="J1" s="282"/>
      <c r="K1" s="282"/>
    </row>
    <row r="2" spans="1:11" ht="13.5">
      <c r="A2" s="93"/>
      <c r="B2" s="284" t="s">
        <v>369</v>
      </c>
      <c r="C2" s="282"/>
      <c r="D2" s="282"/>
      <c r="E2" s="282"/>
      <c r="F2" s="282"/>
      <c r="G2" s="282"/>
      <c r="H2" s="282"/>
      <c r="I2" s="282"/>
      <c r="J2" s="282"/>
      <c r="K2" s="282"/>
    </row>
    <row r="3" spans="1:11" ht="52.5" customHeight="1">
      <c r="A3" s="97"/>
      <c r="B3" s="285" t="s">
        <v>366</v>
      </c>
      <c r="C3" s="285"/>
      <c r="D3" s="285"/>
      <c r="E3" s="285"/>
      <c r="F3" s="285"/>
      <c r="G3" s="285"/>
      <c r="H3" s="285"/>
      <c r="I3" s="282"/>
      <c r="J3" s="282"/>
      <c r="K3" s="282"/>
    </row>
    <row r="4" spans="1:7" ht="12.75">
      <c r="A4" s="97"/>
      <c r="B4" s="135"/>
      <c r="C4" s="136"/>
      <c r="D4" s="134"/>
      <c r="E4" s="133"/>
      <c r="F4" s="133"/>
      <c r="G4" s="133"/>
    </row>
    <row r="5" spans="1:8" ht="13.5">
      <c r="A5" s="97"/>
      <c r="B5" s="102"/>
      <c r="C5" s="93"/>
      <c r="D5" s="9"/>
      <c r="H5" s="92"/>
    </row>
    <row r="6" spans="1:8" ht="12.75">
      <c r="A6" s="97"/>
      <c r="B6" s="2"/>
      <c r="C6" s="96" t="s">
        <v>362</v>
      </c>
      <c r="D6" s="108"/>
      <c r="E6" s="94"/>
      <c r="F6" s="94"/>
      <c r="G6" s="94"/>
      <c r="H6" s="94"/>
    </row>
    <row r="7" spans="1:4" ht="12.75">
      <c r="A7" s="99"/>
      <c r="B7" s="93"/>
      <c r="C7" s="96" t="s">
        <v>363</v>
      </c>
      <c r="D7" s="93"/>
    </row>
    <row r="8" spans="1:4" ht="12.75">
      <c r="A8" s="101"/>
      <c r="B8" s="93"/>
      <c r="C8" s="96" t="s">
        <v>367</v>
      </c>
      <c r="D8" s="93"/>
    </row>
    <row r="9" spans="1:11" ht="41.25" thickBot="1">
      <c r="A9" s="194" t="s">
        <v>62</v>
      </c>
      <c r="B9" s="193" t="s">
        <v>63</v>
      </c>
      <c r="C9" s="195" t="s">
        <v>64</v>
      </c>
      <c r="D9" s="194" t="s">
        <v>142</v>
      </c>
      <c r="E9" s="205"/>
      <c r="F9" s="195" t="s">
        <v>143</v>
      </c>
      <c r="G9" s="195" t="s">
        <v>145</v>
      </c>
      <c r="H9" s="34" t="s">
        <v>364</v>
      </c>
      <c r="J9" s="34" t="s">
        <v>365</v>
      </c>
      <c r="K9" s="34" t="s">
        <v>368</v>
      </c>
    </row>
    <row r="10" spans="1:11" ht="37.5" customHeight="1" thickBot="1">
      <c r="A10" s="238"/>
      <c r="B10" s="239" t="s">
        <v>170</v>
      </c>
      <c r="C10" s="240" t="s">
        <v>69</v>
      </c>
      <c r="D10" s="241"/>
      <c r="E10" s="241"/>
      <c r="F10" s="240"/>
      <c r="G10" s="240"/>
      <c r="H10" s="242">
        <f>H11</f>
        <v>4238.3</v>
      </c>
      <c r="J10" s="109">
        <f>J11</f>
        <v>4403.16987</v>
      </c>
      <c r="K10" s="109">
        <f>K11</f>
        <v>4581.498249734999</v>
      </c>
    </row>
    <row r="11" spans="1:11" ht="13.5" thickBot="1">
      <c r="A11" s="248" t="s">
        <v>0</v>
      </c>
      <c r="B11" s="249" t="s">
        <v>1</v>
      </c>
      <c r="C11" s="250">
        <v>928</v>
      </c>
      <c r="D11" s="248" t="s">
        <v>67</v>
      </c>
      <c r="E11" s="248"/>
      <c r="F11" s="250"/>
      <c r="G11" s="250"/>
      <c r="H11" s="251">
        <f>H12+H15</f>
        <v>4238.3</v>
      </c>
      <c r="J11" s="115">
        <f>J12+J15</f>
        <v>4403.16987</v>
      </c>
      <c r="K11" s="115">
        <f>K12+K15</f>
        <v>4581.498249734999</v>
      </c>
    </row>
    <row r="12" spans="1:11" ht="21" thickBot="1">
      <c r="A12" s="223" t="s">
        <v>2</v>
      </c>
      <c r="B12" s="224" t="s">
        <v>3</v>
      </c>
      <c r="C12" s="225">
        <v>928</v>
      </c>
      <c r="D12" s="226" t="s">
        <v>66</v>
      </c>
      <c r="E12" s="226"/>
      <c r="F12" s="225"/>
      <c r="G12" s="225"/>
      <c r="H12" s="227">
        <f>H13</f>
        <v>1328</v>
      </c>
      <c r="J12" s="76">
        <f>H12*103.89%</f>
        <v>1379.6591999999998</v>
      </c>
      <c r="K12" s="76">
        <f>K13</f>
        <v>1435.5353976</v>
      </c>
    </row>
    <row r="13" spans="1:11" ht="39.75" customHeight="1" thickBot="1">
      <c r="A13" s="196" t="s">
        <v>4</v>
      </c>
      <c r="B13" s="229" t="s">
        <v>5</v>
      </c>
      <c r="C13" s="198">
        <v>928</v>
      </c>
      <c r="D13" s="199" t="s">
        <v>66</v>
      </c>
      <c r="E13" s="199" t="s">
        <v>115</v>
      </c>
      <c r="F13" s="198"/>
      <c r="G13" s="198"/>
      <c r="H13" s="206">
        <f>H14</f>
        <v>1328</v>
      </c>
      <c r="J13" s="59">
        <f>H13*103.89%</f>
        <v>1379.6591999999998</v>
      </c>
      <c r="K13" s="59">
        <f>K14</f>
        <v>1435.5353976</v>
      </c>
    </row>
    <row r="14" spans="1:11" ht="69" customHeight="1" thickBot="1">
      <c r="A14" s="89" t="s">
        <v>88</v>
      </c>
      <c r="B14" s="16" t="s">
        <v>87</v>
      </c>
      <c r="C14" s="18">
        <v>928</v>
      </c>
      <c r="D14" s="89" t="s">
        <v>66</v>
      </c>
      <c r="E14" s="52" t="s">
        <v>115</v>
      </c>
      <c r="F14" s="18">
        <v>100</v>
      </c>
      <c r="G14" s="18" t="s">
        <v>69</v>
      </c>
      <c r="H14" s="21">
        <f>1328</f>
        <v>1328</v>
      </c>
      <c r="J14" s="21">
        <f>H14*103.89%</f>
        <v>1379.6591999999998</v>
      </c>
      <c r="K14" s="21">
        <f>J14*104.05%</f>
        <v>1435.5353976</v>
      </c>
    </row>
    <row r="15" spans="1:11" ht="39" customHeight="1" thickBot="1">
      <c r="A15" s="223" t="s">
        <v>7</v>
      </c>
      <c r="B15" s="228" t="s">
        <v>8</v>
      </c>
      <c r="C15" s="225">
        <v>928</v>
      </c>
      <c r="D15" s="226" t="s">
        <v>68</v>
      </c>
      <c r="E15" s="226"/>
      <c r="F15" s="225"/>
      <c r="G15" s="225"/>
      <c r="H15" s="227">
        <f>H16+H18+H22</f>
        <v>2910.3</v>
      </c>
      <c r="J15" s="76">
        <f>J16+J18+J22</f>
        <v>3023.5106699999997</v>
      </c>
      <c r="K15" s="76">
        <f>K16+K18+K22</f>
        <v>3145.962852134999</v>
      </c>
    </row>
    <row r="16" spans="1:11" ht="30" customHeight="1" thickBot="1">
      <c r="A16" s="196" t="s">
        <v>85</v>
      </c>
      <c r="B16" s="197" t="s">
        <v>10</v>
      </c>
      <c r="C16" s="198">
        <v>928</v>
      </c>
      <c r="D16" s="199" t="s">
        <v>68</v>
      </c>
      <c r="E16" s="199" t="s">
        <v>116</v>
      </c>
      <c r="F16" s="198"/>
      <c r="G16" s="198"/>
      <c r="H16" s="206">
        <f>H17</f>
        <v>321.5</v>
      </c>
      <c r="J16" s="59">
        <f>H16*103.89%</f>
        <v>334.00635</v>
      </c>
      <c r="K16" s="59">
        <f>K17</f>
        <v>347.533607175</v>
      </c>
    </row>
    <row r="17" spans="1:11" ht="63" customHeight="1" thickBot="1">
      <c r="A17" s="89" t="s">
        <v>89</v>
      </c>
      <c r="B17" s="3" t="s">
        <v>87</v>
      </c>
      <c r="C17" s="18">
        <v>928</v>
      </c>
      <c r="D17" s="89" t="s">
        <v>68</v>
      </c>
      <c r="E17" s="52" t="s">
        <v>116</v>
      </c>
      <c r="F17" s="18">
        <v>100</v>
      </c>
      <c r="G17" s="18"/>
      <c r="H17" s="21">
        <f>321.5</f>
        <v>321.5</v>
      </c>
      <c r="I17">
        <v>2</v>
      </c>
      <c r="J17" s="21">
        <f>H17*103.89%</f>
        <v>334.00635</v>
      </c>
      <c r="K17" s="21">
        <f>J17*104.05%</f>
        <v>347.533607175</v>
      </c>
    </row>
    <row r="18" spans="1:11" ht="21.75" customHeight="1" thickBot="1">
      <c r="A18" s="196" t="s">
        <v>9</v>
      </c>
      <c r="B18" s="197" t="s">
        <v>12</v>
      </c>
      <c r="C18" s="198">
        <v>928</v>
      </c>
      <c r="D18" s="199" t="s">
        <v>68</v>
      </c>
      <c r="E18" s="199" t="s">
        <v>118</v>
      </c>
      <c r="F18" s="198"/>
      <c r="G18" s="198"/>
      <c r="H18" s="206">
        <f>H19+H21</f>
        <v>2488.8</v>
      </c>
      <c r="J18" s="59">
        <f>J19+J21</f>
        <v>2585.6143199999997</v>
      </c>
      <c r="K18" s="59">
        <f>K19+K21</f>
        <v>2690.3316999599992</v>
      </c>
    </row>
    <row r="19" spans="1:11" ht="49.5" customHeight="1">
      <c r="A19" s="89" t="s">
        <v>11</v>
      </c>
      <c r="B19" s="3" t="s">
        <v>87</v>
      </c>
      <c r="C19" s="18">
        <v>928</v>
      </c>
      <c r="D19" s="89" t="s">
        <v>68</v>
      </c>
      <c r="E19" s="52" t="s">
        <v>118</v>
      </c>
      <c r="F19" s="18">
        <v>100</v>
      </c>
      <c r="G19" s="18"/>
      <c r="H19" s="21">
        <f>1970</f>
        <v>1970</v>
      </c>
      <c r="J19" s="21">
        <f>H19*103.89%</f>
        <v>2046.6329999999998</v>
      </c>
      <c r="K19" s="21">
        <f>J19*104.05%</f>
        <v>2129.5216364999997</v>
      </c>
    </row>
    <row r="20" spans="1:11" ht="112.5" customHeight="1" hidden="1">
      <c r="A20" s="89"/>
      <c r="B20" s="17" t="s">
        <v>6</v>
      </c>
      <c r="C20" s="18">
        <v>928</v>
      </c>
      <c r="D20" s="89" t="s">
        <v>68</v>
      </c>
      <c r="E20" s="1" t="s">
        <v>118</v>
      </c>
      <c r="F20" s="18">
        <v>120</v>
      </c>
      <c r="G20" s="18"/>
      <c r="H20" s="21">
        <f>'ассигнов 3'!H23</f>
        <v>4524.1</v>
      </c>
      <c r="J20" s="21">
        <f>H20*103.89%</f>
        <v>4700.08749</v>
      </c>
      <c r="K20" s="21">
        <f>J20*104.05%</f>
        <v>4890.441033345</v>
      </c>
    </row>
    <row r="21" spans="1:11" ht="28.5" customHeight="1" thickBot="1">
      <c r="A21" s="84" t="s">
        <v>137</v>
      </c>
      <c r="B21" s="29" t="s">
        <v>24</v>
      </c>
      <c r="C21" s="85">
        <v>928</v>
      </c>
      <c r="D21" s="84" t="s">
        <v>68</v>
      </c>
      <c r="E21" s="7" t="s">
        <v>118</v>
      </c>
      <c r="F21" s="85">
        <v>200</v>
      </c>
      <c r="G21" s="85"/>
      <c r="H21" s="22">
        <f>518.8</f>
        <v>518.8</v>
      </c>
      <c r="I21">
        <v>2</v>
      </c>
      <c r="J21" s="21">
        <f>H21*103.89%</f>
        <v>538.9813199999999</v>
      </c>
      <c r="K21" s="21">
        <f>J21*104.05%</f>
        <v>560.8100634599998</v>
      </c>
    </row>
    <row r="22" spans="1:11" ht="33.75" customHeight="1" thickBot="1">
      <c r="A22" s="196" t="s">
        <v>86</v>
      </c>
      <c r="B22" s="197" t="s">
        <v>13</v>
      </c>
      <c r="C22" s="198">
        <v>928</v>
      </c>
      <c r="D22" s="199" t="s">
        <v>68</v>
      </c>
      <c r="E22" s="199" t="s">
        <v>117</v>
      </c>
      <c r="F22" s="198"/>
      <c r="G22" s="198"/>
      <c r="H22" s="206">
        <f>H23</f>
        <v>100</v>
      </c>
      <c r="J22" s="59">
        <f>J23</f>
        <v>103.88999999999999</v>
      </c>
      <c r="K22" s="59">
        <f>K23</f>
        <v>108.09754499999998</v>
      </c>
    </row>
    <row r="23" spans="1:11" ht="24" customHeight="1" thickBot="1">
      <c r="A23" s="89" t="s">
        <v>139</v>
      </c>
      <c r="B23" s="3" t="s">
        <v>91</v>
      </c>
      <c r="C23" s="18">
        <v>928</v>
      </c>
      <c r="D23" s="89" t="s">
        <v>68</v>
      </c>
      <c r="E23" s="55" t="s">
        <v>117</v>
      </c>
      <c r="F23" s="18">
        <v>800</v>
      </c>
      <c r="G23" s="18"/>
      <c r="H23" s="21">
        <f>100</f>
        <v>100</v>
      </c>
      <c r="I23">
        <v>2</v>
      </c>
      <c r="J23" s="21">
        <f>H23*103.89%</f>
        <v>103.88999999999999</v>
      </c>
      <c r="K23" s="21">
        <f>J23*104.05%</f>
        <v>108.09754499999998</v>
      </c>
    </row>
    <row r="24" spans="1:11" ht="113.25" customHeight="1" hidden="1" thickBot="1">
      <c r="A24" s="89"/>
      <c r="B24" s="6" t="s">
        <v>14</v>
      </c>
      <c r="C24" s="18">
        <v>928</v>
      </c>
      <c r="D24" s="89" t="s">
        <v>68</v>
      </c>
      <c r="E24" s="1" t="s">
        <v>117</v>
      </c>
      <c r="F24" s="18">
        <v>850</v>
      </c>
      <c r="G24" s="18"/>
      <c r="H24" s="21">
        <f>H25</f>
        <v>74.3</v>
      </c>
      <c r="J24" s="21">
        <f>J25</f>
        <v>74.3</v>
      </c>
      <c r="K24" s="21">
        <f>K25</f>
        <v>74.3</v>
      </c>
    </row>
    <row r="25" spans="1:11" ht="113.25" customHeight="1" hidden="1" thickBot="1">
      <c r="A25" s="89"/>
      <c r="B25" s="110" t="s">
        <v>140</v>
      </c>
      <c r="C25" s="18">
        <v>928</v>
      </c>
      <c r="D25" s="89" t="s">
        <v>68</v>
      </c>
      <c r="E25" s="1" t="s">
        <v>117</v>
      </c>
      <c r="F25" s="18">
        <v>853</v>
      </c>
      <c r="G25" s="18"/>
      <c r="H25" s="21">
        <f>H26</f>
        <v>74.3</v>
      </c>
      <c r="J25" s="21">
        <f>J26</f>
        <v>74.3</v>
      </c>
      <c r="K25" s="21">
        <f>K26</f>
        <v>74.3</v>
      </c>
    </row>
    <row r="26" spans="1:11" ht="113.25" customHeight="1" hidden="1" thickBot="1">
      <c r="A26" s="89"/>
      <c r="B26" s="235" t="s">
        <v>136</v>
      </c>
      <c r="C26" s="18">
        <v>928</v>
      </c>
      <c r="D26" s="89" t="s">
        <v>68</v>
      </c>
      <c r="E26" s="1" t="s">
        <v>117</v>
      </c>
      <c r="F26" s="18">
        <v>853</v>
      </c>
      <c r="G26" s="18">
        <v>290</v>
      </c>
      <c r="H26" s="21">
        <v>74.3</v>
      </c>
      <c r="J26" s="21">
        <v>74.3</v>
      </c>
      <c r="K26" s="21">
        <v>74.3</v>
      </c>
    </row>
    <row r="27" spans="1:11" ht="37.5" customHeight="1" hidden="1" thickBot="1">
      <c r="A27" s="238"/>
      <c r="B27" s="239" t="s">
        <v>357</v>
      </c>
      <c r="C27" s="240">
        <v>914</v>
      </c>
      <c r="D27" s="241"/>
      <c r="E27" s="241"/>
      <c r="F27" s="240"/>
      <c r="G27" s="240"/>
      <c r="H27" s="242">
        <f>H28</f>
        <v>0</v>
      </c>
      <c r="J27" s="109">
        <f>J28</f>
        <v>0</v>
      </c>
      <c r="K27" s="109">
        <f>K28</f>
        <v>0</v>
      </c>
    </row>
    <row r="28" spans="1:11" ht="13.5" customHeight="1" hidden="1" thickBot="1">
      <c r="A28" s="212" t="s">
        <v>358</v>
      </c>
      <c r="B28" s="213" t="s">
        <v>325</v>
      </c>
      <c r="C28" s="214">
        <v>914</v>
      </c>
      <c r="D28" s="215" t="s">
        <v>322</v>
      </c>
      <c r="E28" s="215"/>
      <c r="F28" s="214"/>
      <c r="G28" s="214"/>
      <c r="H28" s="216">
        <f>H29+H32</f>
        <v>0</v>
      </c>
      <c r="J28" s="65">
        <f>J29+J32</f>
        <v>0</v>
      </c>
      <c r="K28" s="65">
        <f>K29+K32</f>
        <v>0</v>
      </c>
    </row>
    <row r="29" spans="1:11" ht="27" customHeight="1" hidden="1" thickBot="1">
      <c r="A29" s="196" t="s">
        <v>2</v>
      </c>
      <c r="B29" s="217" t="s">
        <v>326</v>
      </c>
      <c r="C29" s="198">
        <v>914</v>
      </c>
      <c r="D29" s="199" t="s">
        <v>322</v>
      </c>
      <c r="E29" s="199" t="s">
        <v>323</v>
      </c>
      <c r="F29" s="198"/>
      <c r="G29" s="198"/>
      <c r="H29" s="206">
        <f>H30+H31</f>
        <v>0</v>
      </c>
      <c r="J29" s="59">
        <f>J30+J31</f>
        <v>0</v>
      </c>
      <c r="K29" s="59">
        <f>K30+K31</f>
        <v>0</v>
      </c>
    </row>
    <row r="30" spans="1:11" ht="54.75" customHeight="1" hidden="1" thickBot="1">
      <c r="A30" s="89" t="s">
        <v>4</v>
      </c>
      <c r="B30" s="8" t="s">
        <v>87</v>
      </c>
      <c r="C30" s="18">
        <v>914</v>
      </c>
      <c r="D30" s="89" t="s">
        <v>322</v>
      </c>
      <c r="E30" s="54" t="s">
        <v>323</v>
      </c>
      <c r="F30" s="18">
        <v>100</v>
      </c>
      <c r="G30" s="18"/>
      <c r="H30" s="21">
        <f>0</f>
        <v>0</v>
      </c>
      <c r="J30" s="21">
        <f>H30*103.89%</f>
        <v>0</v>
      </c>
      <c r="K30" s="21">
        <f>J30*104.05%</f>
        <v>0</v>
      </c>
    </row>
    <row r="31" spans="1:11" ht="36" customHeight="1" hidden="1" thickBot="1">
      <c r="A31" s="236" t="s">
        <v>186</v>
      </c>
      <c r="B31" s="86" t="s">
        <v>24</v>
      </c>
      <c r="C31" s="18">
        <v>914</v>
      </c>
      <c r="D31" s="89" t="s">
        <v>322</v>
      </c>
      <c r="E31" s="54" t="s">
        <v>323</v>
      </c>
      <c r="F31" s="18">
        <v>200</v>
      </c>
      <c r="G31" s="18"/>
      <c r="H31" s="21">
        <f>0</f>
        <v>0</v>
      </c>
      <c r="J31" s="21">
        <f>H31*103.89%</f>
        <v>0</v>
      </c>
      <c r="K31" s="21">
        <f>J31*104.05%</f>
        <v>0</v>
      </c>
    </row>
    <row r="32" spans="1:11" ht="19.5" customHeight="1" hidden="1" thickBot="1">
      <c r="A32" s="279" t="s">
        <v>7</v>
      </c>
      <c r="B32" s="217" t="s">
        <v>327</v>
      </c>
      <c r="C32" s="198">
        <v>914</v>
      </c>
      <c r="D32" s="199" t="s">
        <v>322</v>
      </c>
      <c r="E32" s="199" t="s">
        <v>323</v>
      </c>
      <c r="F32" s="198"/>
      <c r="G32" s="198"/>
      <c r="H32" s="206">
        <f>H33</f>
        <v>0</v>
      </c>
      <c r="J32" s="59">
        <f>J33</f>
        <v>0</v>
      </c>
      <c r="K32" s="59">
        <f>K33</f>
        <v>0</v>
      </c>
    </row>
    <row r="33" spans="1:11" ht="57" customHeight="1" hidden="1" thickBot="1">
      <c r="A33" s="236" t="s">
        <v>359</v>
      </c>
      <c r="B33" s="8" t="s">
        <v>87</v>
      </c>
      <c r="C33" s="18">
        <v>914</v>
      </c>
      <c r="D33" s="89" t="s">
        <v>322</v>
      </c>
      <c r="E33" s="54" t="s">
        <v>323</v>
      </c>
      <c r="F33" s="18">
        <v>800</v>
      </c>
      <c r="G33" s="18"/>
      <c r="H33" s="21">
        <f>0</f>
        <v>0</v>
      </c>
      <c r="J33" s="21">
        <f>H33*103.89%</f>
        <v>0</v>
      </c>
      <c r="K33" s="21">
        <f>J33*104.05%</f>
        <v>0</v>
      </c>
    </row>
    <row r="34" spans="1:11" ht="39.75" customHeight="1" thickBot="1">
      <c r="A34" s="238"/>
      <c r="B34" s="243" t="s">
        <v>171</v>
      </c>
      <c r="C34" s="240"/>
      <c r="D34" s="241"/>
      <c r="E34" s="241"/>
      <c r="F34" s="240"/>
      <c r="G34" s="240"/>
      <c r="H34" s="242">
        <f>H35+H71+H76+H86+H107+H124+H139+H155+H165</f>
        <v>118174.1</v>
      </c>
      <c r="J34" s="109">
        <f>J35+J71+J76+J86+J107+J124+J139+J155+J165</f>
        <v>122771.07249</v>
      </c>
      <c r="K34" s="109">
        <f>K35+K71+K76+K86+K107+K124+K139+K155+K165</f>
        <v>128545.92519746996</v>
      </c>
    </row>
    <row r="35" spans="1:11" ht="13.5" thickBot="1">
      <c r="A35" s="218" t="s">
        <v>147</v>
      </c>
      <c r="B35" s="219" t="s">
        <v>1</v>
      </c>
      <c r="C35" s="220">
        <v>966</v>
      </c>
      <c r="D35" s="221" t="s">
        <v>67</v>
      </c>
      <c r="E35" s="221"/>
      <c r="F35" s="220"/>
      <c r="G35" s="220"/>
      <c r="H35" s="222">
        <f>H36+H55+H60+H28</f>
        <v>35690.6</v>
      </c>
      <c r="J35" s="71">
        <f>J36+J55+J60+J28</f>
        <v>37078.96433999999</v>
      </c>
      <c r="K35" s="71">
        <f>K36+K55+K60+K28</f>
        <v>39383.28666739499</v>
      </c>
    </row>
    <row r="36" spans="1:11" ht="37.5" customHeight="1" thickBot="1">
      <c r="A36" s="212" t="s">
        <v>15</v>
      </c>
      <c r="B36" s="213" t="s">
        <v>16</v>
      </c>
      <c r="C36" s="214">
        <v>966</v>
      </c>
      <c r="D36" s="215" t="s">
        <v>71</v>
      </c>
      <c r="E36" s="215"/>
      <c r="F36" s="214"/>
      <c r="G36" s="214"/>
      <c r="H36" s="216">
        <f>H37+H40+H47+H50</f>
        <v>31167.499999999996</v>
      </c>
      <c r="J36" s="65">
        <f>J37+J40+J47+J50</f>
        <v>32379.915749999993</v>
      </c>
      <c r="K36" s="65">
        <f>K37+K40+K47+K50</f>
        <v>34493.92660949999</v>
      </c>
    </row>
    <row r="37" spans="1:11" ht="18" customHeight="1">
      <c r="A37" s="207" t="s">
        <v>17</v>
      </c>
      <c r="B37" s="208" t="s">
        <v>18</v>
      </c>
      <c r="C37" s="209">
        <v>966</v>
      </c>
      <c r="D37" s="210" t="s">
        <v>71</v>
      </c>
      <c r="E37" s="210" t="s">
        <v>119</v>
      </c>
      <c r="F37" s="209"/>
      <c r="G37" s="209"/>
      <c r="H37" s="211">
        <f>H38</f>
        <v>1328</v>
      </c>
      <c r="J37" s="60">
        <f>J38</f>
        <v>1379.6591999999998</v>
      </c>
      <c r="K37" s="60">
        <f>K38</f>
        <v>1435.5353976</v>
      </c>
    </row>
    <row r="38" spans="1:11" ht="51" customHeight="1" thickBot="1">
      <c r="A38" s="84" t="s">
        <v>19</v>
      </c>
      <c r="B38" s="186" t="s">
        <v>87</v>
      </c>
      <c r="C38" s="23">
        <v>966</v>
      </c>
      <c r="D38" s="1" t="s">
        <v>71</v>
      </c>
      <c r="E38" s="1" t="s">
        <v>119</v>
      </c>
      <c r="F38" s="23">
        <v>100</v>
      </c>
      <c r="G38" s="23"/>
      <c r="H38" s="22">
        <f>1328</f>
        <v>1328</v>
      </c>
      <c r="J38" s="22">
        <f>H38*103.89%</f>
        <v>1379.6591999999998</v>
      </c>
      <c r="K38" s="22">
        <f>J38*104.05%</f>
        <v>1435.5353976</v>
      </c>
    </row>
    <row r="39" spans="1:11" ht="113.25" customHeight="1" hidden="1" thickBot="1">
      <c r="A39" s="84"/>
      <c r="B39" s="17" t="s">
        <v>6</v>
      </c>
      <c r="C39" s="23">
        <v>966</v>
      </c>
      <c r="D39" s="1" t="s">
        <v>71</v>
      </c>
      <c r="E39" s="7" t="s">
        <v>119</v>
      </c>
      <c r="F39" s="23">
        <v>120</v>
      </c>
      <c r="G39" s="23"/>
      <c r="H39" s="22">
        <f>'ассигнов 3'!H33</f>
        <v>1275.5</v>
      </c>
      <c r="J39" s="22">
        <f>'ассигнов 3'!J33</f>
        <v>0</v>
      </c>
      <c r="K39" s="22">
        <f>'ассигнов 3'!K33</f>
        <v>0</v>
      </c>
    </row>
    <row r="40" spans="1:11" ht="26.25" customHeight="1" thickBot="1">
      <c r="A40" s="196" t="s">
        <v>20</v>
      </c>
      <c r="B40" s="197" t="s">
        <v>21</v>
      </c>
      <c r="C40" s="198">
        <v>966</v>
      </c>
      <c r="D40" s="199" t="s">
        <v>71</v>
      </c>
      <c r="E40" s="199" t="s">
        <v>120</v>
      </c>
      <c r="F40" s="198"/>
      <c r="G40" s="198"/>
      <c r="H40" s="206">
        <f>H41+H43+H45</f>
        <v>24201.399999999998</v>
      </c>
      <c r="J40" s="59">
        <f>J41+J43+J45</f>
        <v>25142.834459999995</v>
      </c>
      <c r="K40" s="59">
        <f>K41+K43+K45</f>
        <v>26161.119255629994</v>
      </c>
    </row>
    <row r="41" spans="1:11" ht="40.5" customHeight="1">
      <c r="A41" s="84" t="s">
        <v>22</v>
      </c>
      <c r="B41" s="83" t="s">
        <v>87</v>
      </c>
      <c r="C41" s="201">
        <v>966</v>
      </c>
      <c r="D41" s="202" t="s">
        <v>71</v>
      </c>
      <c r="E41" s="54" t="s">
        <v>120</v>
      </c>
      <c r="F41" s="201">
        <v>100</v>
      </c>
      <c r="G41" s="201"/>
      <c r="H41" s="51">
        <f>H42</f>
        <v>21048.3</v>
      </c>
      <c r="I41" t="s">
        <v>161</v>
      </c>
      <c r="J41" s="51">
        <f>H41*103.89%</f>
        <v>21867.078869999998</v>
      </c>
      <c r="K41" s="51">
        <f>J41*104.05%</f>
        <v>22752.695564234997</v>
      </c>
    </row>
    <row r="42" spans="1:11" ht="40.5" customHeight="1">
      <c r="A42" s="84"/>
      <c r="B42" s="17" t="s">
        <v>6</v>
      </c>
      <c r="C42" s="23">
        <v>966</v>
      </c>
      <c r="D42" s="1" t="s">
        <v>71</v>
      </c>
      <c r="E42" s="1" t="s">
        <v>120</v>
      </c>
      <c r="F42" s="23">
        <v>120</v>
      </c>
      <c r="G42" s="23"/>
      <c r="H42" s="22">
        <f>21048.3</f>
        <v>21048.3</v>
      </c>
      <c r="J42" s="22">
        <f>'ассигнов 3'!J36</f>
        <v>0</v>
      </c>
      <c r="K42" s="51">
        <f>J42*104.05%</f>
        <v>0</v>
      </c>
    </row>
    <row r="43" spans="1:11" ht="40.5" customHeight="1">
      <c r="A43" s="84" t="s">
        <v>23</v>
      </c>
      <c r="B43" s="31" t="s">
        <v>24</v>
      </c>
      <c r="C43" s="23">
        <v>966</v>
      </c>
      <c r="D43" s="84" t="s">
        <v>71</v>
      </c>
      <c r="E43" s="1" t="s">
        <v>120</v>
      </c>
      <c r="F43" s="85">
        <v>200</v>
      </c>
      <c r="G43" s="85"/>
      <c r="H43" s="22">
        <f>3149.1</f>
        <v>3149.1</v>
      </c>
      <c r="I43">
        <v>2</v>
      </c>
      <c r="J43" s="22">
        <f>H43*103.89%</f>
        <v>3271.5999899999997</v>
      </c>
      <c r="K43" s="51">
        <f>J43*104.05%</f>
        <v>3404.0997895949995</v>
      </c>
    </row>
    <row r="44" spans="1:11" ht="112.5" customHeight="1" hidden="1">
      <c r="A44" s="84"/>
      <c r="B44" s="186" t="s">
        <v>90</v>
      </c>
      <c r="C44" s="85">
        <v>966</v>
      </c>
      <c r="D44" s="84" t="s">
        <v>71</v>
      </c>
      <c r="E44" s="1" t="s">
        <v>120</v>
      </c>
      <c r="F44" s="85">
        <v>240</v>
      </c>
      <c r="G44" s="85"/>
      <c r="H44" s="22">
        <v>0</v>
      </c>
      <c r="J44" s="22">
        <f>H44*103.89%</f>
        <v>0</v>
      </c>
      <c r="K44" s="51">
        <f>J44*104.05%</f>
        <v>0</v>
      </c>
    </row>
    <row r="45" spans="1:11" ht="21.75" customHeight="1" thickBot="1">
      <c r="A45" s="1" t="s">
        <v>146</v>
      </c>
      <c r="B45" s="6" t="s">
        <v>91</v>
      </c>
      <c r="C45" s="23">
        <v>966</v>
      </c>
      <c r="D45" s="1" t="s">
        <v>71</v>
      </c>
      <c r="E45" s="1" t="s">
        <v>120</v>
      </c>
      <c r="F45" s="233">
        <v>800</v>
      </c>
      <c r="G45" s="233"/>
      <c r="H45" s="22">
        <f>'ассигнов 3'!H39</f>
        <v>4</v>
      </c>
      <c r="I45">
        <v>2</v>
      </c>
      <c r="J45" s="22">
        <f>H45*103.89%</f>
        <v>4.1556</v>
      </c>
      <c r="K45" s="51">
        <f>J45*104.05%</f>
        <v>4.3239018</v>
      </c>
    </row>
    <row r="46" spans="1:11" ht="24.75" customHeight="1" hidden="1" thickBot="1">
      <c r="A46" s="55"/>
      <c r="B46" s="174" t="s">
        <v>14</v>
      </c>
      <c r="C46" s="137">
        <v>966</v>
      </c>
      <c r="D46" s="56" t="s">
        <v>71</v>
      </c>
      <c r="E46" s="55" t="s">
        <v>120</v>
      </c>
      <c r="F46" s="45">
        <v>850</v>
      </c>
      <c r="G46" s="45"/>
      <c r="H46" s="24">
        <f>'ассигнов 3'!H41</f>
        <v>4</v>
      </c>
      <c r="J46" s="24">
        <f>'ассигнов 3'!J41</f>
        <v>0</v>
      </c>
      <c r="K46" s="24">
        <f>'ассигнов 3'!K41</f>
        <v>0</v>
      </c>
    </row>
    <row r="47" spans="1:11" ht="54" customHeight="1" thickBot="1">
      <c r="A47" s="196" t="s">
        <v>148</v>
      </c>
      <c r="B47" s="265" t="s">
        <v>285</v>
      </c>
      <c r="C47" s="198">
        <v>966</v>
      </c>
      <c r="D47" s="199" t="s">
        <v>71</v>
      </c>
      <c r="E47" s="199" t="s">
        <v>151</v>
      </c>
      <c r="F47" s="198"/>
      <c r="G47" s="198"/>
      <c r="H47" s="206">
        <f>H48</f>
        <v>7.5</v>
      </c>
      <c r="J47" s="59">
        <f>J48</f>
        <v>7.7917499999999995</v>
      </c>
      <c r="K47" s="59">
        <f>K48</f>
        <v>810.7315874999999</v>
      </c>
    </row>
    <row r="48" spans="1:11" ht="27" customHeight="1" thickBot="1">
      <c r="A48" s="55" t="s">
        <v>149</v>
      </c>
      <c r="B48" s="237" t="s">
        <v>24</v>
      </c>
      <c r="C48" s="201">
        <v>966</v>
      </c>
      <c r="D48" s="202" t="s">
        <v>71</v>
      </c>
      <c r="E48" s="55" t="s">
        <v>151</v>
      </c>
      <c r="F48" s="201">
        <v>200</v>
      </c>
      <c r="G48" s="201"/>
      <c r="H48" s="51">
        <f>7.5</f>
        <v>7.5</v>
      </c>
      <c r="J48" s="51">
        <f>H48*103.89%</f>
        <v>7.7917499999999995</v>
      </c>
      <c r="K48" s="51">
        <f>J48*104.05</f>
        <v>810.7315874999999</v>
      </c>
    </row>
    <row r="49" spans="1:11" ht="113.25" customHeight="1" hidden="1" thickBot="1">
      <c r="A49" s="1"/>
      <c r="B49" s="186" t="s">
        <v>90</v>
      </c>
      <c r="C49" s="233">
        <v>966</v>
      </c>
      <c r="D49" s="232" t="s">
        <v>71</v>
      </c>
      <c r="E49" s="1" t="s">
        <v>151</v>
      </c>
      <c r="F49" s="233">
        <v>240</v>
      </c>
      <c r="G49" s="233"/>
      <c r="H49" s="22">
        <f>'ассигнов 3'!H44</f>
        <v>7.2</v>
      </c>
      <c r="J49" s="22">
        <f>'ассигнов 3'!J44</f>
        <v>0</v>
      </c>
      <c r="K49" s="22">
        <f>'ассигнов 3'!K44</f>
        <v>0</v>
      </c>
    </row>
    <row r="50" spans="1:11" ht="48" customHeight="1" thickBot="1">
      <c r="A50" s="196" t="s">
        <v>82</v>
      </c>
      <c r="B50" s="264" t="s">
        <v>284</v>
      </c>
      <c r="C50" s="198">
        <v>966</v>
      </c>
      <c r="D50" s="199" t="s">
        <v>71</v>
      </c>
      <c r="E50" s="199" t="s">
        <v>152</v>
      </c>
      <c r="F50" s="198"/>
      <c r="G50" s="198"/>
      <c r="H50" s="206">
        <f>H51+H53</f>
        <v>5630.599999999999</v>
      </c>
      <c r="J50" s="59">
        <f>J51+J53</f>
        <v>5849.63034</v>
      </c>
      <c r="K50" s="59">
        <f>K51+K53</f>
        <v>6086.540368769999</v>
      </c>
    </row>
    <row r="51" spans="1:11" ht="69" customHeight="1">
      <c r="A51" s="7" t="s">
        <v>83</v>
      </c>
      <c r="B51" s="8" t="s">
        <v>87</v>
      </c>
      <c r="C51" s="25">
        <v>966</v>
      </c>
      <c r="D51" s="7" t="s">
        <v>71</v>
      </c>
      <c r="E51" s="7" t="s">
        <v>152</v>
      </c>
      <c r="F51" s="25">
        <v>100</v>
      </c>
      <c r="G51" s="25"/>
      <c r="H51" s="21">
        <f>H52</f>
        <v>5341.4</v>
      </c>
      <c r="I51" t="s">
        <v>161</v>
      </c>
      <c r="J51" s="21">
        <f>H51*103.89%</f>
        <v>5549.18046</v>
      </c>
      <c r="K51" s="21">
        <f>J51*104.05%</f>
        <v>5773.922268629999</v>
      </c>
    </row>
    <row r="52" spans="1:11" ht="33" customHeight="1">
      <c r="A52" s="84"/>
      <c r="B52" s="17" t="s">
        <v>6</v>
      </c>
      <c r="C52" s="23">
        <v>966</v>
      </c>
      <c r="D52" s="7" t="s">
        <v>71</v>
      </c>
      <c r="E52" s="7" t="s">
        <v>152</v>
      </c>
      <c r="F52" s="23">
        <v>120</v>
      </c>
      <c r="G52" s="23"/>
      <c r="H52" s="22">
        <f>5341.4</f>
        <v>5341.4</v>
      </c>
      <c r="J52" s="21">
        <f>H52*103.89%</f>
        <v>5549.18046</v>
      </c>
      <c r="K52" s="21">
        <f>J52*104.05%</f>
        <v>5773.922268629999</v>
      </c>
    </row>
    <row r="53" spans="1:11" ht="35.25" customHeight="1" thickBot="1">
      <c r="A53" s="7" t="s">
        <v>150</v>
      </c>
      <c r="B53" s="86" t="s">
        <v>24</v>
      </c>
      <c r="C53" s="23">
        <v>966</v>
      </c>
      <c r="D53" s="1" t="s">
        <v>71</v>
      </c>
      <c r="E53" s="7" t="s">
        <v>152</v>
      </c>
      <c r="F53" s="23">
        <v>200</v>
      </c>
      <c r="G53" s="23"/>
      <c r="H53" s="22">
        <f>289.2</f>
        <v>289.2</v>
      </c>
      <c r="I53" t="s">
        <v>161</v>
      </c>
      <c r="J53" s="21">
        <f>H53*103.89%</f>
        <v>300.44987999999995</v>
      </c>
      <c r="K53" s="21">
        <f>J53*104.05%</f>
        <v>312.61810013999997</v>
      </c>
    </row>
    <row r="54" spans="1:11" ht="37.5" customHeight="1" hidden="1" thickBot="1">
      <c r="A54" s="7"/>
      <c r="B54" s="186" t="s">
        <v>90</v>
      </c>
      <c r="C54" s="23">
        <v>966</v>
      </c>
      <c r="D54" s="1" t="s">
        <v>71</v>
      </c>
      <c r="E54" s="7" t="s">
        <v>152</v>
      </c>
      <c r="F54" s="23">
        <v>240</v>
      </c>
      <c r="G54" s="23"/>
      <c r="H54" s="22">
        <f>H53</f>
        <v>289.2</v>
      </c>
      <c r="J54" s="22">
        <f>'ассигнов 3'!J49</f>
        <v>0</v>
      </c>
      <c r="K54" s="22">
        <f>'ассигнов 3'!K49</f>
        <v>0</v>
      </c>
    </row>
    <row r="55" spans="1:11" ht="13.5" thickBot="1">
      <c r="A55" s="212" t="s">
        <v>30</v>
      </c>
      <c r="B55" s="213" t="s">
        <v>26</v>
      </c>
      <c r="C55" s="214">
        <v>966</v>
      </c>
      <c r="D55" s="215" t="s">
        <v>72</v>
      </c>
      <c r="E55" s="215"/>
      <c r="F55" s="214"/>
      <c r="G55" s="214"/>
      <c r="H55" s="216">
        <f>H56</f>
        <v>50</v>
      </c>
      <c r="J55" s="65">
        <f>J56</f>
        <v>51.94499999999999</v>
      </c>
      <c r="K55" s="65">
        <f>K56</f>
        <v>54.04877249999999</v>
      </c>
    </row>
    <row r="56" spans="1:11" ht="21" customHeight="1" thickBot="1">
      <c r="A56" s="196" t="s">
        <v>31</v>
      </c>
      <c r="B56" s="217" t="s">
        <v>27</v>
      </c>
      <c r="C56" s="198">
        <v>966</v>
      </c>
      <c r="D56" s="199" t="s">
        <v>72</v>
      </c>
      <c r="E56" s="199" t="s">
        <v>121</v>
      </c>
      <c r="F56" s="198"/>
      <c r="G56" s="198"/>
      <c r="H56" s="206">
        <f>H57</f>
        <v>50</v>
      </c>
      <c r="J56" s="59">
        <f>J57</f>
        <v>51.94499999999999</v>
      </c>
      <c r="K56" s="59">
        <f>K57</f>
        <v>54.04877249999999</v>
      </c>
    </row>
    <row r="57" spans="1:11" ht="18.75" customHeight="1" thickBot="1">
      <c r="A57" s="89" t="s">
        <v>32</v>
      </c>
      <c r="B57" s="30" t="s">
        <v>91</v>
      </c>
      <c r="C57" s="18">
        <v>966</v>
      </c>
      <c r="D57" s="89" t="s">
        <v>72</v>
      </c>
      <c r="E57" s="54" t="s">
        <v>121</v>
      </c>
      <c r="F57" s="18">
        <v>800</v>
      </c>
      <c r="G57" s="18"/>
      <c r="H57" s="21">
        <f>'ассигнов 3'!H61</f>
        <v>50</v>
      </c>
      <c r="J57" s="21">
        <f>H57*103.89%</f>
        <v>51.94499999999999</v>
      </c>
      <c r="K57" s="21">
        <f>J57*104.05%</f>
        <v>54.04877249999999</v>
      </c>
    </row>
    <row r="58" spans="1:11" ht="113.25" customHeight="1" hidden="1" thickBot="1">
      <c r="A58" s="84"/>
      <c r="B58" s="186" t="s">
        <v>29</v>
      </c>
      <c r="C58" s="85">
        <v>966</v>
      </c>
      <c r="D58" s="84" t="s">
        <v>72</v>
      </c>
      <c r="E58" s="1" t="s">
        <v>121</v>
      </c>
      <c r="F58" s="85">
        <v>870</v>
      </c>
      <c r="G58" s="85"/>
      <c r="H58" s="22">
        <f>H59</f>
        <v>290</v>
      </c>
      <c r="J58" s="22">
        <f>J59</f>
        <v>290</v>
      </c>
      <c r="K58" s="22">
        <f>K59</f>
        <v>290</v>
      </c>
    </row>
    <row r="59" spans="1:11" ht="113.25" customHeight="1" hidden="1" thickBot="1">
      <c r="A59" s="234"/>
      <c r="B59" s="235" t="s">
        <v>136</v>
      </c>
      <c r="C59" s="23">
        <v>966</v>
      </c>
      <c r="D59" s="84" t="s">
        <v>72</v>
      </c>
      <c r="E59" s="230" t="s">
        <v>121</v>
      </c>
      <c r="F59" s="85">
        <v>870</v>
      </c>
      <c r="G59" s="201">
        <v>290</v>
      </c>
      <c r="H59" s="87">
        <f>100+190</f>
        <v>290</v>
      </c>
      <c r="J59" s="87">
        <f>100+190</f>
        <v>290</v>
      </c>
      <c r="K59" s="87">
        <f>100+190</f>
        <v>290</v>
      </c>
    </row>
    <row r="60" spans="1:11" ht="13.5" thickBot="1">
      <c r="A60" s="212" t="s">
        <v>330</v>
      </c>
      <c r="B60" s="213" t="s">
        <v>13</v>
      </c>
      <c r="C60" s="214">
        <v>966</v>
      </c>
      <c r="D60" s="215" t="s">
        <v>70</v>
      </c>
      <c r="E60" s="215"/>
      <c r="F60" s="214"/>
      <c r="G60" s="214"/>
      <c r="H60" s="216">
        <f>H61+H66</f>
        <v>4473.1</v>
      </c>
      <c r="J60" s="65">
        <f>J61+J66</f>
        <v>4647.10359</v>
      </c>
      <c r="K60" s="65">
        <f>K61+K66</f>
        <v>4835.311285395</v>
      </c>
    </row>
    <row r="61" spans="1:11" ht="48.75" customHeight="1" hidden="1" thickBot="1">
      <c r="A61" s="196" t="s">
        <v>331</v>
      </c>
      <c r="B61" s="197" t="s">
        <v>94</v>
      </c>
      <c r="C61" s="198">
        <v>966</v>
      </c>
      <c r="D61" s="199" t="s">
        <v>70</v>
      </c>
      <c r="E61" s="199" t="s">
        <v>229</v>
      </c>
      <c r="F61" s="198"/>
      <c r="G61" s="198"/>
      <c r="H61" s="206">
        <f>0</f>
        <v>0</v>
      </c>
      <c r="J61" s="59">
        <f>H61*103.89%</f>
        <v>0</v>
      </c>
      <c r="K61" s="59">
        <f>K63</f>
        <v>0</v>
      </c>
    </row>
    <row r="62" spans="1:11" ht="28.5" customHeight="1" hidden="1" thickBot="1">
      <c r="A62" s="89" t="s">
        <v>332</v>
      </c>
      <c r="B62" s="29" t="s">
        <v>24</v>
      </c>
      <c r="C62" s="18">
        <v>966</v>
      </c>
      <c r="D62" s="89" t="s">
        <v>70</v>
      </c>
      <c r="E62" s="54" t="s">
        <v>229</v>
      </c>
      <c r="F62" s="18">
        <v>200</v>
      </c>
      <c r="G62" s="18"/>
      <c r="H62" s="21">
        <f>0</f>
        <v>0</v>
      </c>
      <c r="J62" s="192">
        <f>H62*103.89%</f>
        <v>0</v>
      </c>
      <c r="K62" s="21">
        <f>J62*104.05%</f>
        <v>0</v>
      </c>
    </row>
    <row r="63" spans="1:11" ht="113.25" customHeight="1" hidden="1" thickBot="1">
      <c r="A63" s="89"/>
      <c r="B63" s="186" t="s">
        <v>90</v>
      </c>
      <c r="C63" s="18">
        <v>966</v>
      </c>
      <c r="D63" s="89" t="s">
        <v>70</v>
      </c>
      <c r="E63" s="1" t="s">
        <v>122</v>
      </c>
      <c r="F63" s="18">
        <v>240</v>
      </c>
      <c r="G63" s="18"/>
      <c r="H63" s="21">
        <f>'ассигнов 3'!H66</f>
        <v>220</v>
      </c>
      <c r="J63" s="21">
        <f>'ассигнов 3'!J66</f>
        <v>0</v>
      </c>
      <c r="K63" s="21">
        <f>'ассигнов 3'!K66</f>
        <v>0</v>
      </c>
    </row>
    <row r="64" spans="1:11" ht="113.25" customHeight="1" hidden="1" thickBot="1">
      <c r="A64" s="89"/>
      <c r="B64" s="254" t="s">
        <v>133</v>
      </c>
      <c r="C64" s="255">
        <v>966</v>
      </c>
      <c r="D64" s="256" t="s">
        <v>70</v>
      </c>
      <c r="E64" s="257" t="s">
        <v>122</v>
      </c>
      <c r="F64" s="255">
        <v>244</v>
      </c>
      <c r="G64" s="255"/>
      <c r="H64" s="258">
        <f>H65</f>
        <v>295.4</v>
      </c>
      <c r="J64" s="127">
        <f>J65</f>
        <v>295.4</v>
      </c>
      <c r="K64" s="127">
        <f>K65</f>
        <v>295.4</v>
      </c>
    </row>
    <row r="65" spans="1:11" ht="113.25" customHeight="1" hidden="1" thickBot="1">
      <c r="A65" s="202"/>
      <c r="B65" s="259" t="s">
        <v>138</v>
      </c>
      <c r="C65" s="260">
        <v>966</v>
      </c>
      <c r="D65" s="253" t="s">
        <v>70</v>
      </c>
      <c r="E65" s="261" t="s">
        <v>122</v>
      </c>
      <c r="F65" s="260">
        <v>244</v>
      </c>
      <c r="G65" s="260">
        <v>226</v>
      </c>
      <c r="H65" s="262">
        <v>295.4</v>
      </c>
      <c r="J65" s="128">
        <v>295.4</v>
      </c>
      <c r="K65" s="128">
        <v>295.4</v>
      </c>
    </row>
    <row r="66" spans="1:11" ht="28.5" customHeight="1" thickBot="1">
      <c r="A66" s="196" t="s">
        <v>334</v>
      </c>
      <c r="B66" s="197" t="s">
        <v>168</v>
      </c>
      <c r="C66" s="198">
        <v>966</v>
      </c>
      <c r="D66" s="266" t="s">
        <v>70</v>
      </c>
      <c r="E66" s="268" t="s">
        <v>163</v>
      </c>
      <c r="F66" s="267"/>
      <c r="G66" s="198"/>
      <c r="H66" s="206">
        <f>H67+H69</f>
        <v>4473.1</v>
      </c>
      <c r="J66" s="59">
        <f>J67+J69</f>
        <v>4647.10359</v>
      </c>
      <c r="K66" s="59">
        <f>K67+K69</f>
        <v>4835.311285395</v>
      </c>
    </row>
    <row r="67" spans="1:12" ht="58.5" customHeight="1">
      <c r="A67" s="202" t="s">
        <v>336</v>
      </c>
      <c r="B67" s="3" t="s">
        <v>87</v>
      </c>
      <c r="C67" s="201">
        <v>966</v>
      </c>
      <c r="D67" s="202" t="s">
        <v>70</v>
      </c>
      <c r="E67" s="7" t="s">
        <v>163</v>
      </c>
      <c r="F67" s="201">
        <v>100</v>
      </c>
      <c r="G67" s="201"/>
      <c r="H67" s="51">
        <f>H68</f>
        <v>3873</v>
      </c>
      <c r="J67" s="51">
        <f>H67*103.89%</f>
        <v>4023.6596999999997</v>
      </c>
      <c r="K67" s="51">
        <f>J67*104.05%</f>
        <v>4186.61791785</v>
      </c>
      <c r="L67" t="s">
        <v>270</v>
      </c>
    </row>
    <row r="68" spans="1:11" ht="112.5" customHeight="1" hidden="1">
      <c r="A68" s="232"/>
      <c r="B68" s="200" t="s">
        <v>256</v>
      </c>
      <c r="C68" s="233">
        <v>966</v>
      </c>
      <c r="D68" s="232" t="s">
        <v>70</v>
      </c>
      <c r="E68" s="1" t="s">
        <v>163</v>
      </c>
      <c r="F68" s="233">
        <v>110</v>
      </c>
      <c r="G68" s="233"/>
      <c r="H68" s="22">
        <f>'ассигнов 3'!H69</f>
        <v>3873</v>
      </c>
      <c r="J68" s="51">
        <f>H68*103.89%</f>
        <v>4023.6596999999997</v>
      </c>
      <c r="K68" s="51">
        <f>J68*104.05%</f>
        <v>4186.61791785</v>
      </c>
    </row>
    <row r="69" spans="1:11" ht="29.25" customHeight="1" thickBot="1">
      <c r="A69" s="232" t="s">
        <v>337</v>
      </c>
      <c r="B69" s="31" t="s">
        <v>24</v>
      </c>
      <c r="C69" s="233">
        <v>966</v>
      </c>
      <c r="D69" s="232" t="s">
        <v>70</v>
      </c>
      <c r="E69" s="1" t="s">
        <v>163</v>
      </c>
      <c r="F69" s="233">
        <v>200</v>
      </c>
      <c r="G69" s="233"/>
      <c r="H69" s="22">
        <f>H70</f>
        <v>600.1</v>
      </c>
      <c r="J69" s="51">
        <f>H69*103.89%</f>
        <v>623.44389</v>
      </c>
      <c r="K69" s="51">
        <f>J69*104.05%</f>
        <v>648.693367545</v>
      </c>
    </row>
    <row r="70" spans="1:11" ht="113.25" customHeight="1" hidden="1" thickBot="1">
      <c r="A70" s="202"/>
      <c r="B70" s="184" t="s">
        <v>90</v>
      </c>
      <c r="C70" s="201">
        <v>966</v>
      </c>
      <c r="D70" s="202" t="s">
        <v>70</v>
      </c>
      <c r="E70" s="56" t="s">
        <v>163</v>
      </c>
      <c r="F70" s="201">
        <v>240</v>
      </c>
      <c r="G70" s="201">
        <v>226</v>
      </c>
      <c r="H70" s="51">
        <f>'ассигнов 3'!H74</f>
        <v>600.1</v>
      </c>
      <c r="J70" s="51">
        <f>'ассигнов 3'!J74</f>
        <v>0</v>
      </c>
      <c r="K70" s="51">
        <f>'ассигнов 3'!K74</f>
        <v>0</v>
      </c>
    </row>
    <row r="71" spans="1:11" ht="28.5" customHeight="1" thickBot="1">
      <c r="A71" s="218" t="s">
        <v>33</v>
      </c>
      <c r="B71" s="219" t="s">
        <v>34</v>
      </c>
      <c r="C71" s="220">
        <v>966</v>
      </c>
      <c r="D71" s="221" t="s">
        <v>73</v>
      </c>
      <c r="E71" s="221"/>
      <c r="F71" s="220"/>
      <c r="G71" s="220"/>
      <c r="H71" s="222">
        <f>H72</f>
        <v>0</v>
      </c>
      <c r="J71" s="71">
        <f aca="true" t="shared" si="0" ref="J71:K73">J72</f>
        <v>0</v>
      </c>
      <c r="K71" s="71">
        <f t="shared" si="0"/>
        <v>0</v>
      </c>
    </row>
    <row r="72" spans="1:11" ht="33.75" customHeight="1" thickBot="1">
      <c r="A72" s="212" t="s">
        <v>35</v>
      </c>
      <c r="B72" s="213" t="s">
        <v>36</v>
      </c>
      <c r="C72" s="214">
        <v>966</v>
      </c>
      <c r="D72" s="215" t="s">
        <v>74</v>
      </c>
      <c r="E72" s="215"/>
      <c r="F72" s="214"/>
      <c r="G72" s="214"/>
      <c r="H72" s="216">
        <f>H73</f>
        <v>0</v>
      </c>
      <c r="J72" s="65">
        <f t="shared" si="0"/>
        <v>0</v>
      </c>
      <c r="K72" s="65">
        <f t="shared" si="0"/>
        <v>0</v>
      </c>
    </row>
    <row r="73" spans="1:11" ht="64.5" customHeight="1" thickBot="1">
      <c r="A73" s="196" t="s">
        <v>110</v>
      </c>
      <c r="B73" s="197" t="s">
        <v>111</v>
      </c>
      <c r="C73" s="198">
        <v>966</v>
      </c>
      <c r="D73" s="199" t="s">
        <v>74</v>
      </c>
      <c r="E73" s="199" t="s">
        <v>123</v>
      </c>
      <c r="F73" s="198"/>
      <c r="G73" s="198"/>
      <c r="H73" s="206">
        <f>H74</f>
        <v>0</v>
      </c>
      <c r="J73" s="59">
        <f t="shared" si="0"/>
        <v>0</v>
      </c>
      <c r="K73" s="59">
        <f t="shared" si="0"/>
        <v>0</v>
      </c>
    </row>
    <row r="74" spans="1:11" ht="25.5" customHeight="1">
      <c r="A74" s="89" t="s">
        <v>112</v>
      </c>
      <c r="B74" s="29" t="s">
        <v>24</v>
      </c>
      <c r="C74" s="18">
        <v>966</v>
      </c>
      <c r="D74" s="89" t="s">
        <v>74</v>
      </c>
      <c r="E74" s="7" t="s">
        <v>123</v>
      </c>
      <c r="F74" s="18">
        <v>200</v>
      </c>
      <c r="G74" s="18"/>
      <c r="H74" s="21">
        <f>'ассигнов 3'!H78</f>
        <v>0</v>
      </c>
      <c r="J74" s="21">
        <f>'ассигнов 3'!J78</f>
        <v>0</v>
      </c>
      <c r="K74" s="21">
        <f>'ассигнов 3'!K78</f>
        <v>0</v>
      </c>
    </row>
    <row r="75" spans="1:11" ht="0.75" customHeight="1" thickBot="1">
      <c r="A75" s="202"/>
      <c r="B75" s="184" t="s">
        <v>90</v>
      </c>
      <c r="C75" s="201">
        <v>966</v>
      </c>
      <c r="D75" s="202" t="s">
        <v>74</v>
      </c>
      <c r="E75" s="55" t="s">
        <v>123</v>
      </c>
      <c r="F75" s="201">
        <v>240</v>
      </c>
      <c r="G75" s="201"/>
      <c r="H75" s="51">
        <v>25</v>
      </c>
      <c r="J75" s="51">
        <v>25</v>
      </c>
      <c r="K75" s="51">
        <v>25</v>
      </c>
    </row>
    <row r="76" spans="1:12" s="88" customFormat="1" ht="27" customHeight="1" thickBot="1">
      <c r="A76" s="218" t="s">
        <v>183</v>
      </c>
      <c r="B76" s="219" t="s">
        <v>232</v>
      </c>
      <c r="C76" s="220">
        <v>966</v>
      </c>
      <c r="D76" s="221" t="s">
        <v>233</v>
      </c>
      <c r="E76" s="221"/>
      <c r="F76" s="220"/>
      <c r="G76" s="220"/>
      <c r="H76" s="222">
        <f>H77+H82</f>
        <v>250</v>
      </c>
      <c r="I76" s="103"/>
      <c r="J76" s="71">
        <f>J77+J82</f>
        <v>259.72499999999997</v>
      </c>
      <c r="K76" s="71">
        <f>K77+K82</f>
        <v>270.2438625</v>
      </c>
      <c r="L76"/>
    </row>
    <row r="77" spans="1:11" ht="19.5" customHeight="1" thickBot="1">
      <c r="A77" s="244" t="s">
        <v>103</v>
      </c>
      <c r="B77" s="245" t="s">
        <v>234</v>
      </c>
      <c r="C77" s="246">
        <v>966</v>
      </c>
      <c r="D77" s="247" t="s">
        <v>230</v>
      </c>
      <c r="E77" s="247"/>
      <c r="F77" s="246"/>
      <c r="G77" s="246"/>
      <c r="H77" s="252">
        <f>H78</f>
        <v>200</v>
      </c>
      <c r="I77" s="103"/>
      <c r="J77" s="125">
        <f>J78</f>
        <v>207.77999999999997</v>
      </c>
      <c r="K77" s="125">
        <f>K78</f>
        <v>216.19508999999996</v>
      </c>
    </row>
    <row r="78" spans="1:11" ht="62.25" customHeight="1" thickBot="1">
      <c r="A78" s="196" t="s">
        <v>104</v>
      </c>
      <c r="B78" s="269" t="s">
        <v>299</v>
      </c>
      <c r="C78" s="198">
        <v>966</v>
      </c>
      <c r="D78" s="199" t="s">
        <v>230</v>
      </c>
      <c r="E78" s="199" t="s">
        <v>261</v>
      </c>
      <c r="F78" s="198"/>
      <c r="G78" s="198"/>
      <c r="H78" s="206">
        <f>H79+H80</f>
        <v>200</v>
      </c>
      <c r="I78" s="103"/>
      <c r="J78" s="59">
        <f>H78*103.89%</f>
        <v>207.77999999999997</v>
      </c>
      <c r="K78" s="59">
        <f>K79+K80</f>
        <v>216.19508999999996</v>
      </c>
    </row>
    <row r="79" spans="1:11" ht="51" customHeight="1" thickBot="1">
      <c r="A79" s="89" t="s">
        <v>105</v>
      </c>
      <c r="B79" s="162" t="s">
        <v>87</v>
      </c>
      <c r="C79" s="18">
        <v>966</v>
      </c>
      <c r="D79" s="89" t="s">
        <v>230</v>
      </c>
      <c r="E79" s="7" t="s">
        <v>261</v>
      </c>
      <c r="F79" s="18">
        <v>100</v>
      </c>
      <c r="G79" s="18"/>
      <c r="H79" s="21">
        <f>'ассигнов 3'!H83</f>
        <v>200</v>
      </c>
      <c r="I79" s="103"/>
      <c r="J79" s="21">
        <f>H79*103.89%</f>
        <v>207.77999999999997</v>
      </c>
      <c r="K79" s="21">
        <f>J79*104.05%</f>
        <v>216.19508999999996</v>
      </c>
    </row>
    <row r="80" spans="1:11" ht="113.25" customHeight="1" hidden="1" thickBot="1">
      <c r="A80" s="89" t="s">
        <v>304</v>
      </c>
      <c r="B80" s="29" t="s">
        <v>291</v>
      </c>
      <c r="C80" s="18">
        <v>966</v>
      </c>
      <c r="D80" s="89" t="s">
        <v>230</v>
      </c>
      <c r="E80" s="7" t="s">
        <v>261</v>
      </c>
      <c r="F80" s="18">
        <v>800</v>
      </c>
      <c r="G80" s="18"/>
      <c r="H80" s="21">
        <f>H81</f>
        <v>0</v>
      </c>
      <c r="I80" s="103"/>
      <c r="J80" s="21">
        <f>J81</f>
        <v>0</v>
      </c>
      <c r="K80" s="21">
        <f>K81</f>
        <v>0</v>
      </c>
    </row>
    <row r="81" spans="1:11" ht="23.25" customHeight="1" hidden="1" thickBot="1">
      <c r="A81" s="89"/>
      <c r="B81" s="186" t="s">
        <v>90</v>
      </c>
      <c r="C81" s="18">
        <v>966</v>
      </c>
      <c r="D81" s="89" t="s">
        <v>230</v>
      </c>
      <c r="E81" s="7"/>
      <c r="F81" s="18">
        <v>814</v>
      </c>
      <c r="G81" s="18"/>
      <c r="H81" s="21">
        <f>'ассигнов 3'!H86</f>
        <v>0</v>
      </c>
      <c r="I81" s="103"/>
      <c r="J81" s="21">
        <f>'ассигнов 3'!J86</f>
        <v>0</v>
      </c>
      <c r="K81" s="21">
        <f>'ассигнов 3'!K86</f>
        <v>0</v>
      </c>
    </row>
    <row r="82" spans="1:11" ht="13.5" thickBot="1">
      <c r="A82" s="212" t="s">
        <v>237</v>
      </c>
      <c r="B82" s="213" t="s">
        <v>235</v>
      </c>
      <c r="C82" s="214">
        <v>966</v>
      </c>
      <c r="D82" s="215" t="s">
        <v>231</v>
      </c>
      <c r="E82" s="215"/>
      <c r="F82" s="214"/>
      <c r="G82" s="214"/>
      <c r="H82" s="216">
        <f>H83</f>
        <v>50</v>
      </c>
      <c r="I82" s="103"/>
      <c r="J82" s="65">
        <f>J83</f>
        <v>51.94499999999999</v>
      </c>
      <c r="K82" s="65">
        <f>K83</f>
        <v>54.04877249999999</v>
      </c>
    </row>
    <row r="83" spans="1:11" ht="47.25" customHeight="1" thickBot="1">
      <c r="A83" s="196" t="s">
        <v>238</v>
      </c>
      <c r="B83" s="197" t="s">
        <v>113</v>
      </c>
      <c r="C83" s="198">
        <v>966</v>
      </c>
      <c r="D83" s="199" t="s">
        <v>231</v>
      </c>
      <c r="E83" s="199" t="s">
        <v>221</v>
      </c>
      <c r="F83" s="198"/>
      <c r="G83" s="198"/>
      <c r="H83" s="206">
        <f>H84</f>
        <v>50</v>
      </c>
      <c r="I83" s="103"/>
      <c r="J83" s="59">
        <f>H83*103.89%</f>
        <v>51.94499999999999</v>
      </c>
      <c r="K83" s="59">
        <f>K84</f>
        <v>54.04877249999999</v>
      </c>
    </row>
    <row r="84" spans="1:11" ht="28.5" customHeight="1" thickBot="1">
      <c r="A84" s="89" t="s">
        <v>239</v>
      </c>
      <c r="B84" s="29" t="s">
        <v>24</v>
      </c>
      <c r="C84" s="18">
        <v>966</v>
      </c>
      <c r="D84" s="89" t="s">
        <v>231</v>
      </c>
      <c r="E84" s="202" t="s">
        <v>221</v>
      </c>
      <c r="F84" s="18">
        <v>200</v>
      </c>
      <c r="G84" s="18"/>
      <c r="H84" s="21">
        <f>H85</f>
        <v>50</v>
      </c>
      <c r="I84" s="103"/>
      <c r="J84" s="21">
        <f>H84*103.89%</f>
        <v>51.94499999999999</v>
      </c>
      <c r="K84" s="21">
        <f>J84*104.05%</f>
        <v>54.04877249999999</v>
      </c>
    </row>
    <row r="85" spans="1:11" ht="113.25" customHeight="1" hidden="1" thickBot="1">
      <c r="A85" s="89"/>
      <c r="B85" s="186" t="s">
        <v>90</v>
      </c>
      <c r="C85" s="18">
        <v>966</v>
      </c>
      <c r="D85" s="89" t="s">
        <v>231</v>
      </c>
      <c r="E85" s="232" t="s">
        <v>221</v>
      </c>
      <c r="F85" s="18">
        <v>240</v>
      </c>
      <c r="G85" s="18"/>
      <c r="H85" s="21">
        <f>'ассигнов 3'!H90</f>
        <v>50</v>
      </c>
      <c r="I85" s="103"/>
      <c r="J85" s="21">
        <f>'ассигнов 3'!J90</f>
        <v>0</v>
      </c>
      <c r="K85" s="21">
        <f>'ассигнов 3'!K90</f>
        <v>0</v>
      </c>
    </row>
    <row r="86" spans="1:11" ht="16.5" customHeight="1" thickBot="1">
      <c r="A86" s="218" t="s">
        <v>102</v>
      </c>
      <c r="B86" s="219" t="s">
        <v>37</v>
      </c>
      <c r="C86" s="220">
        <v>966</v>
      </c>
      <c r="D86" s="221" t="s">
        <v>75</v>
      </c>
      <c r="E86" s="221"/>
      <c r="F86" s="220"/>
      <c r="G86" s="220"/>
      <c r="H86" s="222">
        <f>H87</f>
        <v>56207.600000000006</v>
      </c>
      <c r="J86" s="71">
        <f>J87</f>
        <v>58394.07564000001</v>
      </c>
      <c r="K86" s="71">
        <f>K87</f>
        <v>60759.03570341999</v>
      </c>
    </row>
    <row r="87" spans="1:11" ht="19.5" customHeight="1" thickBot="1">
      <c r="A87" s="212" t="s">
        <v>114</v>
      </c>
      <c r="B87" s="213" t="s">
        <v>38</v>
      </c>
      <c r="C87" s="214">
        <v>966</v>
      </c>
      <c r="D87" s="215" t="s">
        <v>76</v>
      </c>
      <c r="E87" s="215"/>
      <c r="F87" s="214"/>
      <c r="G87" s="214"/>
      <c r="H87" s="216">
        <f>H88+H90+H93+H103+H99+H101</f>
        <v>56207.600000000006</v>
      </c>
      <c r="J87" s="65">
        <f>J88+J90+J93+J103+J99+J101</f>
        <v>58394.07564000001</v>
      </c>
      <c r="K87" s="65">
        <f>K88+K90+K93+K103+K99+K101</f>
        <v>60759.03570341999</v>
      </c>
    </row>
    <row r="88" spans="1:11" ht="58.5" customHeight="1" thickBot="1">
      <c r="A88" s="196" t="s">
        <v>39</v>
      </c>
      <c r="B88" s="197" t="s">
        <v>99</v>
      </c>
      <c r="C88" s="198">
        <v>966</v>
      </c>
      <c r="D88" s="199" t="s">
        <v>76</v>
      </c>
      <c r="E88" s="199" t="s">
        <v>222</v>
      </c>
      <c r="F88" s="198"/>
      <c r="G88" s="198"/>
      <c r="H88" s="206">
        <f>H89</f>
        <v>10366.6</v>
      </c>
      <c r="J88" s="59">
        <f>H88*103.89%</f>
        <v>10769.86074</v>
      </c>
      <c r="K88" s="59">
        <f>K89</f>
        <v>11206.04009997</v>
      </c>
    </row>
    <row r="89" spans="1:11" ht="31.5" customHeight="1" thickBot="1">
      <c r="A89" s="89" t="s">
        <v>40</v>
      </c>
      <c r="B89" s="46" t="s">
        <v>24</v>
      </c>
      <c r="C89" s="47">
        <v>966</v>
      </c>
      <c r="D89" s="124" t="s">
        <v>76</v>
      </c>
      <c r="E89" s="52" t="s">
        <v>222</v>
      </c>
      <c r="F89" s="47">
        <v>200</v>
      </c>
      <c r="G89" s="47"/>
      <c r="H89" s="49">
        <f>'ассигнов 3'!H94</f>
        <v>10366.6</v>
      </c>
      <c r="I89" t="s">
        <v>161</v>
      </c>
      <c r="J89" s="192">
        <f aca="true" t="shared" si="1" ref="J89:J106">H89*103.89%</f>
        <v>10769.86074</v>
      </c>
      <c r="K89" s="49">
        <f>J89*104.05%</f>
        <v>11206.04009997</v>
      </c>
    </row>
    <row r="90" spans="1:11" ht="40.5" customHeight="1" thickBot="1">
      <c r="A90" s="196" t="s">
        <v>193</v>
      </c>
      <c r="B90" s="197" t="s">
        <v>100</v>
      </c>
      <c r="C90" s="198">
        <v>966</v>
      </c>
      <c r="D90" s="199" t="s">
        <v>76</v>
      </c>
      <c r="E90" s="199" t="s">
        <v>223</v>
      </c>
      <c r="F90" s="198"/>
      <c r="G90" s="198"/>
      <c r="H90" s="206">
        <f>H91</f>
        <v>9827.9</v>
      </c>
      <c r="J90" s="59">
        <f t="shared" si="1"/>
        <v>10210.20531</v>
      </c>
      <c r="K90" s="59">
        <f>K91</f>
        <v>10623.718625054998</v>
      </c>
    </row>
    <row r="91" spans="1:11" ht="27.75" customHeight="1" thickBot="1">
      <c r="A91" s="89" t="s">
        <v>240</v>
      </c>
      <c r="B91" s="29" t="s">
        <v>24</v>
      </c>
      <c r="C91" s="18">
        <v>966</v>
      </c>
      <c r="D91" s="89" t="s">
        <v>76</v>
      </c>
      <c r="E91" s="7" t="s">
        <v>223</v>
      </c>
      <c r="F91" s="18">
        <v>200</v>
      </c>
      <c r="G91" s="18"/>
      <c r="H91" s="21">
        <f>H92</f>
        <v>9827.9</v>
      </c>
      <c r="I91" t="s">
        <v>161</v>
      </c>
      <c r="J91" s="192">
        <f t="shared" si="1"/>
        <v>10210.20531</v>
      </c>
      <c r="K91" s="21">
        <f>J91*104.05%</f>
        <v>10623.718625054998</v>
      </c>
    </row>
    <row r="92" spans="1:11" ht="113.25" customHeight="1" hidden="1" thickBot="1">
      <c r="A92" s="89"/>
      <c r="B92" s="186" t="s">
        <v>90</v>
      </c>
      <c r="C92" s="18">
        <v>966</v>
      </c>
      <c r="D92" s="89" t="s">
        <v>76</v>
      </c>
      <c r="E92" s="7" t="s">
        <v>124</v>
      </c>
      <c r="F92" s="18">
        <v>240</v>
      </c>
      <c r="G92" s="18"/>
      <c r="H92" s="21">
        <f>'ассигнов 3'!H99</f>
        <v>9827.9</v>
      </c>
      <c r="J92" s="59">
        <f t="shared" si="1"/>
        <v>10210.20531</v>
      </c>
      <c r="K92" s="21">
        <f>'ассигнов 3'!K99</f>
        <v>0</v>
      </c>
    </row>
    <row r="93" spans="1:11" ht="48.75" customHeight="1" thickBot="1">
      <c r="A93" s="196" t="s">
        <v>241</v>
      </c>
      <c r="B93" s="197" t="s">
        <v>101</v>
      </c>
      <c r="C93" s="198">
        <v>966</v>
      </c>
      <c r="D93" s="199" t="s">
        <v>76</v>
      </c>
      <c r="E93" s="199" t="s">
        <v>224</v>
      </c>
      <c r="F93" s="198"/>
      <c r="G93" s="198"/>
      <c r="H93" s="206">
        <f>H94</f>
        <v>16119.2</v>
      </c>
      <c r="J93" s="59">
        <f t="shared" si="1"/>
        <v>16746.23688</v>
      </c>
      <c r="K93" s="59">
        <f>K94</f>
        <v>17424.45947364</v>
      </c>
    </row>
    <row r="94" spans="1:11" ht="30" customHeight="1" thickBot="1">
      <c r="A94" s="89" t="s">
        <v>242</v>
      </c>
      <c r="B94" s="50" t="s">
        <v>24</v>
      </c>
      <c r="C94" s="18">
        <v>966</v>
      </c>
      <c r="D94" s="89" t="s">
        <v>76</v>
      </c>
      <c r="E94" s="7" t="s">
        <v>224</v>
      </c>
      <c r="F94" s="18">
        <v>200</v>
      </c>
      <c r="G94" s="18"/>
      <c r="H94" s="21">
        <f>H95</f>
        <v>16119.2</v>
      </c>
      <c r="I94" t="s">
        <v>161</v>
      </c>
      <c r="J94" s="192">
        <f t="shared" si="1"/>
        <v>16746.23688</v>
      </c>
      <c r="K94" s="21">
        <f>J94*104.05%</f>
        <v>17424.45947364</v>
      </c>
    </row>
    <row r="95" spans="1:11" ht="113.25" customHeight="1" hidden="1" thickBot="1">
      <c r="A95" s="89"/>
      <c r="B95" s="186" t="s">
        <v>90</v>
      </c>
      <c r="C95" s="18">
        <v>966</v>
      </c>
      <c r="D95" s="89" t="s">
        <v>76</v>
      </c>
      <c r="E95" s="7" t="s">
        <v>125</v>
      </c>
      <c r="F95" s="18">
        <v>240</v>
      </c>
      <c r="G95" s="18"/>
      <c r="H95" s="21">
        <f>'ассигнов 3'!H103</f>
        <v>16119.2</v>
      </c>
      <c r="J95" s="59">
        <f t="shared" si="1"/>
        <v>16746.23688</v>
      </c>
      <c r="K95" s="21">
        <f>'ассигнов 3'!K103</f>
        <v>0</v>
      </c>
    </row>
    <row r="96" spans="1:11" ht="113.25" customHeight="1" hidden="1" thickBot="1">
      <c r="A96" s="1"/>
      <c r="B96" s="186" t="s">
        <v>90</v>
      </c>
      <c r="C96" s="233">
        <v>966</v>
      </c>
      <c r="D96" s="232" t="s">
        <v>76</v>
      </c>
      <c r="E96" s="1" t="s">
        <v>131</v>
      </c>
      <c r="F96" s="233">
        <v>240</v>
      </c>
      <c r="G96" s="233"/>
      <c r="H96" s="22" t="e">
        <f>H97</f>
        <v>#REF!</v>
      </c>
      <c r="J96" s="59" t="e">
        <f t="shared" si="1"/>
        <v>#REF!</v>
      </c>
      <c r="K96" s="22" t="e">
        <f>K97</f>
        <v>#REF!</v>
      </c>
    </row>
    <row r="97" spans="1:11" ht="113.25" customHeight="1" hidden="1" thickBot="1">
      <c r="A97" s="1"/>
      <c r="B97" s="31" t="s">
        <v>133</v>
      </c>
      <c r="C97" s="233">
        <v>966</v>
      </c>
      <c r="D97" s="232" t="s">
        <v>76</v>
      </c>
      <c r="E97" s="1" t="s">
        <v>131</v>
      </c>
      <c r="F97" s="233">
        <v>244</v>
      </c>
      <c r="G97" s="233"/>
      <c r="H97" s="22" t="e">
        <f>H98</f>
        <v>#REF!</v>
      </c>
      <c r="J97" s="59" t="e">
        <f t="shared" si="1"/>
        <v>#REF!</v>
      </c>
      <c r="K97" s="22" t="e">
        <f>K98</f>
        <v>#REF!</v>
      </c>
    </row>
    <row r="98" spans="1:11" ht="113.25" customHeight="1" hidden="1" thickBot="1">
      <c r="A98" s="56"/>
      <c r="B98" s="184" t="s">
        <v>141</v>
      </c>
      <c r="C98" s="204">
        <v>966</v>
      </c>
      <c r="D98" s="203" t="s">
        <v>76</v>
      </c>
      <c r="E98" s="56" t="s">
        <v>131</v>
      </c>
      <c r="F98" s="204">
        <v>244</v>
      </c>
      <c r="G98" s="204">
        <v>310</v>
      </c>
      <c r="H98" s="24" t="e">
        <f>'ассигнов 3'!#REF!</f>
        <v>#REF!</v>
      </c>
      <c r="J98" s="59" t="e">
        <f t="shared" si="1"/>
        <v>#REF!</v>
      </c>
      <c r="K98" s="24" t="e">
        <f>'ассигнов 3'!#REF!</f>
        <v>#REF!</v>
      </c>
    </row>
    <row r="99" spans="1:11" ht="54.75" customHeight="1" thickBot="1">
      <c r="A99" s="196" t="s">
        <v>243</v>
      </c>
      <c r="B99" s="197" t="s">
        <v>320</v>
      </c>
      <c r="C99" s="198">
        <v>966</v>
      </c>
      <c r="D99" s="199" t="s">
        <v>76</v>
      </c>
      <c r="E99" s="199" t="s">
        <v>317</v>
      </c>
      <c r="F99" s="198"/>
      <c r="G99" s="198"/>
      <c r="H99" s="206">
        <f>H100</f>
        <v>2979.3</v>
      </c>
      <c r="J99" s="59">
        <f t="shared" si="1"/>
        <v>3095.19477</v>
      </c>
      <c r="K99" s="59">
        <f>K100</f>
        <v>3220.550158185</v>
      </c>
    </row>
    <row r="100" spans="1:11" ht="30" customHeight="1" thickBot="1">
      <c r="A100" s="89" t="s">
        <v>244</v>
      </c>
      <c r="B100" s="50" t="s">
        <v>24</v>
      </c>
      <c r="C100" s="18">
        <v>966</v>
      </c>
      <c r="D100" s="89" t="s">
        <v>76</v>
      </c>
      <c r="E100" s="7" t="s">
        <v>317</v>
      </c>
      <c r="F100" s="18">
        <v>200</v>
      </c>
      <c r="G100" s="18"/>
      <c r="H100" s="21">
        <f>'ассигнов 3'!H105</f>
        <v>2979.3</v>
      </c>
      <c r="I100" t="s">
        <v>161</v>
      </c>
      <c r="J100" s="192">
        <f t="shared" si="1"/>
        <v>3095.19477</v>
      </c>
      <c r="K100" s="21">
        <f>J100*104.05%</f>
        <v>3220.550158185</v>
      </c>
    </row>
    <row r="101" spans="1:11" ht="48.75" customHeight="1" thickBot="1">
      <c r="A101" s="196" t="s">
        <v>311</v>
      </c>
      <c r="B101" s="197" t="s">
        <v>318</v>
      </c>
      <c r="C101" s="198">
        <v>966</v>
      </c>
      <c r="D101" s="199" t="s">
        <v>76</v>
      </c>
      <c r="E101" s="199" t="s">
        <v>319</v>
      </c>
      <c r="F101" s="198"/>
      <c r="G101" s="198"/>
      <c r="H101" s="206">
        <f>H102</f>
        <v>966</v>
      </c>
      <c r="J101" s="59">
        <f t="shared" si="1"/>
        <v>1003.5773999999999</v>
      </c>
      <c r="K101" s="59">
        <f>K102</f>
        <v>1044.2222846999998</v>
      </c>
    </row>
    <row r="102" spans="1:11" ht="30" customHeight="1" thickBot="1">
      <c r="A102" s="202" t="s">
        <v>312</v>
      </c>
      <c r="B102" s="272" t="s">
        <v>24</v>
      </c>
      <c r="C102" s="201">
        <v>966</v>
      </c>
      <c r="D102" s="202" t="s">
        <v>76</v>
      </c>
      <c r="E102" s="55" t="s">
        <v>319</v>
      </c>
      <c r="F102" s="201">
        <v>200</v>
      </c>
      <c r="G102" s="201"/>
      <c r="H102" s="51">
        <f>'ассигнов 3'!H108</f>
        <v>966</v>
      </c>
      <c r="I102" t="s">
        <v>161</v>
      </c>
      <c r="J102" s="192">
        <f t="shared" si="1"/>
        <v>1003.5773999999999</v>
      </c>
      <c r="K102" s="51">
        <f>J102*104.05%</f>
        <v>1044.2222846999998</v>
      </c>
    </row>
    <row r="103" spans="1:11" ht="27.75" customHeight="1" thickBot="1">
      <c r="A103" s="274" t="s">
        <v>313</v>
      </c>
      <c r="B103" s="197" t="s">
        <v>167</v>
      </c>
      <c r="C103" s="198">
        <v>966</v>
      </c>
      <c r="D103" s="199" t="s">
        <v>76</v>
      </c>
      <c r="E103" s="199" t="s">
        <v>225</v>
      </c>
      <c r="F103" s="198"/>
      <c r="G103" s="198"/>
      <c r="H103" s="206">
        <f>H104+H105+H106</f>
        <v>15948.600000000002</v>
      </c>
      <c r="J103" s="59">
        <f>SUM(J104:J106)</f>
        <v>16569.00054</v>
      </c>
      <c r="K103" s="59">
        <f>K104+K105+K106</f>
        <v>17240.045061869998</v>
      </c>
    </row>
    <row r="104" spans="1:11" ht="47.25" customHeight="1" thickBot="1">
      <c r="A104" s="7" t="s">
        <v>321</v>
      </c>
      <c r="B104" s="3" t="s">
        <v>87</v>
      </c>
      <c r="C104" s="273">
        <v>966</v>
      </c>
      <c r="D104" s="236" t="s">
        <v>76</v>
      </c>
      <c r="E104" s="7" t="s">
        <v>225</v>
      </c>
      <c r="F104" s="273">
        <v>100</v>
      </c>
      <c r="G104" s="273"/>
      <c r="H104" s="21">
        <f>'ассигнов 3'!H111</f>
        <v>11757.900000000001</v>
      </c>
      <c r="J104" s="192">
        <f t="shared" si="1"/>
        <v>12215.28231</v>
      </c>
      <c r="K104" s="21">
        <f>J104*104.05%</f>
        <v>12710.001243555</v>
      </c>
    </row>
    <row r="105" spans="1:11" ht="24" customHeight="1" thickBot="1">
      <c r="A105" s="1" t="s">
        <v>315</v>
      </c>
      <c r="B105" s="186" t="s">
        <v>24</v>
      </c>
      <c r="C105" s="233">
        <v>966</v>
      </c>
      <c r="D105" s="84" t="s">
        <v>76</v>
      </c>
      <c r="E105" s="1" t="s">
        <v>225</v>
      </c>
      <c r="F105" s="85">
        <v>200</v>
      </c>
      <c r="G105" s="233"/>
      <c r="H105" s="22">
        <f>'ассигнов 3'!H113</f>
        <v>4190.7</v>
      </c>
      <c r="J105" s="192">
        <f t="shared" si="1"/>
        <v>4353.7182299999995</v>
      </c>
      <c r="K105" s="21">
        <f>J105*104.05%</f>
        <v>4530.043818314999</v>
      </c>
    </row>
    <row r="106" spans="1:11" ht="26.25" customHeight="1" thickBot="1">
      <c r="A106" s="44" t="s">
        <v>316</v>
      </c>
      <c r="B106" s="184" t="s">
        <v>91</v>
      </c>
      <c r="C106" s="45">
        <v>966</v>
      </c>
      <c r="D106" s="44" t="s">
        <v>76</v>
      </c>
      <c r="E106" s="56" t="s">
        <v>225</v>
      </c>
      <c r="F106" s="45">
        <v>800</v>
      </c>
      <c r="G106" s="45"/>
      <c r="H106" s="24">
        <f>'ассигнов 3'!H115</f>
        <v>0</v>
      </c>
      <c r="J106" s="192">
        <f t="shared" si="1"/>
        <v>0</v>
      </c>
      <c r="K106" s="21">
        <f>J106*104.05%</f>
        <v>0</v>
      </c>
    </row>
    <row r="107" spans="1:11" ht="13.5" thickBot="1">
      <c r="A107" s="218" t="s">
        <v>106</v>
      </c>
      <c r="B107" s="219" t="s">
        <v>41</v>
      </c>
      <c r="C107" s="220">
        <v>966</v>
      </c>
      <c r="D107" s="270" t="s">
        <v>77</v>
      </c>
      <c r="E107" s="270"/>
      <c r="F107" s="271"/>
      <c r="G107" s="271"/>
      <c r="H107" s="222">
        <f>H108+H112+H115</f>
        <v>716.5</v>
      </c>
      <c r="J107" s="71">
        <f>J108+J112+J115</f>
        <v>744.37185</v>
      </c>
      <c r="K107" s="71">
        <f>K108+K112+K115</f>
        <v>774.5189099249999</v>
      </c>
    </row>
    <row r="108" spans="1:11" ht="21" thickBot="1">
      <c r="A108" s="244" t="s">
        <v>42</v>
      </c>
      <c r="B108" s="245" t="s">
        <v>288</v>
      </c>
      <c r="C108" s="246">
        <v>966</v>
      </c>
      <c r="D108" s="247" t="s">
        <v>78</v>
      </c>
      <c r="E108" s="247"/>
      <c r="F108" s="246"/>
      <c r="G108" s="246"/>
      <c r="H108" s="252">
        <f>H109</f>
        <v>100</v>
      </c>
      <c r="J108" s="125">
        <f>J109</f>
        <v>103.88999999999999</v>
      </c>
      <c r="K108" s="125">
        <f>K109</f>
        <v>108.09754499999998</v>
      </c>
    </row>
    <row r="109" spans="1:11" ht="69.75" customHeight="1" thickBot="1">
      <c r="A109" s="196" t="s">
        <v>43</v>
      </c>
      <c r="B109" s="197" t="s">
        <v>93</v>
      </c>
      <c r="C109" s="198">
        <v>966</v>
      </c>
      <c r="D109" s="199" t="s">
        <v>78</v>
      </c>
      <c r="E109" s="199" t="s">
        <v>226</v>
      </c>
      <c r="F109" s="198"/>
      <c r="G109" s="198"/>
      <c r="H109" s="206">
        <f>H110</f>
        <v>100</v>
      </c>
      <c r="J109" s="59">
        <f>H109*103.89%</f>
        <v>103.88999999999999</v>
      </c>
      <c r="K109" s="59">
        <f>K110</f>
        <v>108.09754499999998</v>
      </c>
    </row>
    <row r="110" spans="1:11" ht="32.25" customHeight="1" thickBot="1">
      <c r="A110" s="89" t="s">
        <v>44</v>
      </c>
      <c r="B110" s="50" t="s">
        <v>24</v>
      </c>
      <c r="C110" s="18">
        <v>966</v>
      </c>
      <c r="D110" s="89" t="s">
        <v>78</v>
      </c>
      <c r="E110" s="7" t="s">
        <v>226</v>
      </c>
      <c r="F110" s="18">
        <v>200</v>
      </c>
      <c r="G110" s="18"/>
      <c r="H110" s="21">
        <f>'ассигнов 3'!H120</f>
        <v>100</v>
      </c>
      <c r="J110" s="21">
        <f>H110*103.89%</f>
        <v>103.88999999999999</v>
      </c>
      <c r="K110" s="21">
        <f>J110*104.05%</f>
        <v>108.09754499999998</v>
      </c>
    </row>
    <row r="111" spans="1:11" ht="113.25" customHeight="1" hidden="1" thickBot="1">
      <c r="A111" s="89"/>
      <c r="B111" s="186" t="s">
        <v>90</v>
      </c>
      <c r="C111" s="18">
        <v>966</v>
      </c>
      <c r="D111" s="89" t="s">
        <v>78</v>
      </c>
      <c r="E111" s="7" t="s">
        <v>126</v>
      </c>
      <c r="F111" s="18">
        <v>240</v>
      </c>
      <c r="G111" s="18"/>
      <c r="H111" s="21">
        <f>'ассигнов 3'!H121</f>
        <v>100</v>
      </c>
      <c r="J111" s="21">
        <f>'ассигнов 3'!J121</f>
        <v>0</v>
      </c>
      <c r="K111" s="21">
        <f>'ассигнов 3'!K121</f>
        <v>0</v>
      </c>
    </row>
    <row r="112" spans="1:11" ht="13.5" thickBot="1">
      <c r="A112" s="244" t="s">
        <v>339</v>
      </c>
      <c r="B112" s="213" t="s">
        <v>343</v>
      </c>
      <c r="C112" s="246">
        <v>966</v>
      </c>
      <c r="D112" s="247" t="s">
        <v>263</v>
      </c>
      <c r="E112" s="247"/>
      <c r="F112" s="246"/>
      <c r="G112" s="246"/>
      <c r="H112" s="252">
        <f>H113</f>
        <v>366.5</v>
      </c>
      <c r="J112" s="125">
        <f>J113</f>
        <v>380.75685</v>
      </c>
      <c r="K112" s="125">
        <f>K113</f>
        <v>396.177502425</v>
      </c>
    </row>
    <row r="113" spans="1:11" ht="25.5" customHeight="1" thickBot="1">
      <c r="A113" s="196" t="s">
        <v>340</v>
      </c>
      <c r="B113" s="197" t="s">
        <v>258</v>
      </c>
      <c r="C113" s="198">
        <v>966</v>
      </c>
      <c r="D113" s="199" t="s">
        <v>263</v>
      </c>
      <c r="E113" s="199" t="s">
        <v>262</v>
      </c>
      <c r="F113" s="198"/>
      <c r="G113" s="198"/>
      <c r="H113" s="206">
        <f>H114</f>
        <v>366.5</v>
      </c>
      <c r="J113" s="59">
        <f>J114</f>
        <v>380.75685</v>
      </c>
      <c r="K113" s="59">
        <f>K114</f>
        <v>396.177502425</v>
      </c>
    </row>
    <row r="114" spans="1:11" ht="29.25" customHeight="1" thickBot="1">
      <c r="A114" s="89" t="s">
        <v>341</v>
      </c>
      <c r="B114" s="29" t="s">
        <v>24</v>
      </c>
      <c r="C114" s="18">
        <v>966</v>
      </c>
      <c r="D114" s="89" t="s">
        <v>263</v>
      </c>
      <c r="E114" s="263" t="s">
        <v>262</v>
      </c>
      <c r="F114" s="18">
        <v>200</v>
      </c>
      <c r="G114" s="18"/>
      <c r="H114" s="21">
        <f>'ассигнов 3'!H125</f>
        <v>366.5</v>
      </c>
      <c r="J114" s="21">
        <f>H114*103.89%</f>
        <v>380.75685</v>
      </c>
      <c r="K114" s="21">
        <f>J114*104.05%</f>
        <v>396.177502425</v>
      </c>
    </row>
    <row r="115" spans="1:11" ht="13.5" thickBot="1">
      <c r="A115" s="244" t="s">
        <v>344</v>
      </c>
      <c r="B115" s="213" t="s">
        <v>343</v>
      </c>
      <c r="C115" s="246">
        <v>966</v>
      </c>
      <c r="D115" s="247" t="s">
        <v>338</v>
      </c>
      <c r="E115" s="247"/>
      <c r="F115" s="246"/>
      <c r="G115" s="246"/>
      <c r="H115" s="252">
        <f>H116+H118+H120+H122</f>
        <v>250</v>
      </c>
      <c r="J115" s="125">
        <f>J116+J118+J120+J122</f>
        <v>259.72499999999997</v>
      </c>
      <c r="K115" s="125">
        <f>K116+K118+K120+K122</f>
        <v>270.2438625</v>
      </c>
    </row>
    <row r="116" spans="1:11" ht="60" customHeight="1" thickBot="1">
      <c r="A116" s="196" t="s">
        <v>345</v>
      </c>
      <c r="B116" s="197" t="s">
        <v>95</v>
      </c>
      <c r="C116" s="198">
        <v>966</v>
      </c>
      <c r="D116" s="199" t="s">
        <v>338</v>
      </c>
      <c r="E116" s="199" t="s">
        <v>220</v>
      </c>
      <c r="F116" s="198"/>
      <c r="G116" s="198"/>
      <c r="H116" s="206">
        <f>H117</f>
        <v>100</v>
      </c>
      <c r="J116" s="59">
        <f>J117</f>
        <v>103.88999999999999</v>
      </c>
      <c r="K116" s="59">
        <f>K117</f>
        <v>108.09754499999998</v>
      </c>
    </row>
    <row r="117" spans="1:11" ht="30.75" customHeight="1" thickBot="1">
      <c r="A117" s="89" t="s">
        <v>346</v>
      </c>
      <c r="B117" s="43" t="s">
        <v>24</v>
      </c>
      <c r="C117" s="25">
        <v>966</v>
      </c>
      <c r="D117" s="7" t="s">
        <v>338</v>
      </c>
      <c r="E117" s="55" t="s">
        <v>220</v>
      </c>
      <c r="F117" s="25">
        <v>200</v>
      </c>
      <c r="G117" s="25"/>
      <c r="H117" s="21">
        <f>'ассигнов 3'!H128</f>
        <v>100</v>
      </c>
      <c r="J117" s="21">
        <f>H117*103.89%</f>
        <v>103.88999999999999</v>
      </c>
      <c r="K117" s="21">
        <f>J117*104.05%</f>
        <v>108.09754499999998</v>
      </c>
    </row>
    <row r="118" spans="1:12" s="88" customFormat="1" ht="60.75" customHeight="1" thickBot="1">
      <c r="A118" s="196" t="s">
        <v>347</v>
      </c>
      <c r="B118" s="197" t="s">
        <v>264</v>
      </c>
      <c r="C118" s="198">
        <v>966</v>
      </c>
      <c r="D118" s="199" t="s">
        <v>338</v>
      </c>
      <c r="E118" s="199" t="s">
        <v>265</v>
      </c>
      <c r="F118" s="198"/>
      <c r="G118" s="198"/>
      <c r="H118" s="206">
        <f>H119</f>
        <v>50</v>
      </c>
      <c r="I118" s="103"/>
      <c r="J118" s="59">
        <f>J119</f>
        <v>51.94499999999999</v>
      </c>
      <c r="K118" s="59">
        <f>K119</f>
        <v>54.04877249999999</v>
      </c>
      <c r="L118"/>
    </row>
    <row r="119" spans="1:12" s="88" customFormat="1" ht="30.75" customHeight="1" thickBot="1">
      <c r="A119" s="89" t="s">
        <v>348</v>
      </c>
      <c r="B119" s="29" t="s">
        <v>24</v>
      </c>
      <c r="C119" s="18">
        <v>966</v>
      </c>
      <c r="D119" s="7" t="s">
        <v>338</v>
      </c>
      <c r="E119" s="236" t="s">
        <v>265</v>
      </c>
      <c r="F119" s="18">
        <v>200</v>
      </c>
      <c r="G119" s="18"/>
      <c r="H119" s="21">
        <f>'ассигнов 3'!H131</f>
        <v>50</v>
      </c>
      <c r="I119" s="103"/>
      <c r="J119" s="21">
        <f>H119*103.89%</f>
        <v>51.94499999999999</v>
      </c>
      <c r="K119" s="21">
        <f>J119*104.05%</f>
        <v>54.04877249999999</v>
      </c>
      <c r="L119"/>
    </row>
    <row r="120" spans="1:12" s="88" customFormat="1" ht="58.5" customHeight="1" thickBot="1">
      <c r="A120" s="196" t="s">
        <v>349</v>
      </c>
      <c r="B120" s="197" t="s">
        <v>266</v>
      </c>
      <c r="C120" s="198">
        <v>966</v>
      </c>
      <c r="D120" s="199" t="s">
        <v>338</v>
      </c>
      <c r="E120" s="199" t="s">
        <v>267</v>
      </c>
      <c r="F120" s="198"/>
      <c r="G120" s="198"/>
      <c r="H120" s="206">
        <f>H121</f>
        <v>50</v>
      </c>
      <c r="I120" s="103"/>
      <c r="J120" s="59">
        <f>J121</f>
        <v>51.94499999999999</v>
      </c>
      <c r="K120" s="59">
        <f>K121</f>
        <v>54.04877249999999</v>
      </c>
      <c r="L120"/>
    </row>
    <row r="121" spans="1:12" s="88" customFormat="1" ht="28.5" customHeight="1" thickBot="1">
      <c r="A121" s="89" t="s">
        <v>350</v>
      </c>
      <c r="B121" s="29" t="s">
        <v>24</v>
      </c>
      <c r="C121" s="18">
        <v>966</v>
      </c>
      <c r="D121" s="7" t="s">
        <v>338</v>
      </c>
      <c r="E121" s="236" t="s">
        <v>267</v>
      </c>
      <c r="F121" s="18">
        <v>200</v>
      </c>
      <c r="G121" s="18"/>
      <c r="H121" s="21">
        <f>'ассигнов 3'!H135</f>
        <v>50</v>
      </c>
      <c r="I121" s="103"/>
      <c r="J121" s="21">
        <f>H121*103.89%</f>
        <v>51.94499999999999</v>
      </c>
      <c r="K121" s="21">
        <f>J121*104.05%</f>
        <v>54.04877249999999</v>
      </c>
      <c r="L121"/>
    </row>
    <row r="122" spans="1:12" s="88" customFormat="1" ht="66.75" customHeight="1" thickBot="1">
      <c r="A122" s="196" t="s">
        <v>351</v>
      </c>
      <c r="B122" s="197" t="s">
        <v>268</v>
      </c>
      <c r="C122" s="198">
        <v>966</v>
      </c>
      <c r="D122" s="199" t="s">
        <v>338</v>
      </c>
      <c r="E122" s="199" t="s">
        <v>269</v>
      </c>
      <c r="F122" s="198"/>
      <c r="G122" s="198"/>
      <c r="H122" s="206">
        <f>H123</f>
        <v>50</v>
      </c>
      <c r="I122" s="103"/>
      <c r="J122" s="59">
        <f>J123</f>
        <v>51.94499999999999</v>
      </c>
      <c r="K122" s="59">
        <f>K123</f>
        <v>54.04877249999999</v>
      </c>
      <c r="L122"/>
    </row>
    <row r="123" spans="1:12" s="88" customFormat="1" ht="32.25" customHeight="1" thickBot="1">
      <c r="A123" s="89" t="s">
        <v>356</v>
      </c>
      <c r="B123" s="163" t="s">
        <v>24</v>
      </c>
      <c r="C123" s="201">
        <v>966</v>
      </c>
      <c r="D123" s="7" t="s">
        <v>338</v>
      </c>
      <c r="E123" s="202" t="s">
        <v>269</v>
      </c>
      <c r="F123" s="201">
        <v>200</v>
      </c>
      <c r="G123" s="201"/>
      <c r="H123" s="51">
        <f>'ассигнов 3'!H137</f>
        <v>50</v>
      </c>
      <c r="I123" s="103"/>
      <c r="J123" s="51">
        <f>H123*103.89%</f>
        <v>51.94499999999999</v>
      </c>
      <c r="K123" s="51">
        <f>J123*104.05%</f>
        <v>54.04877249999999</v>
      </c>
      <c r="L123"/>
    </row>
    <row r="124" spans="1:11" ht="13.5" thickBot="1">
      <c r="A124" s="218" t="s">
        <v>107</v>
      </c>
      <c r="B124" s="219" t="s">
        <v>45</v>
      </c>
      <c r="C124" s="220">
        <v>966</v>
      </c>
      <c r="D124" s="221" t="s">
        <v>79</v>
      </c>
      <c r="E124" s="221"/>
      <c r="F124" s="220"/>
      <c r="G124" s="220"/>
      <c r="H124" s="222">
        <f>H125</f>
        <v>10670.4</v>
      </c>
      <c r="J124" s="71">
        <f>J125</f>
        <v>11085.47856</v>
      </c>
      <c r="K124" s="71">
        <f>K125</f>
        <v>11534.440441679999</v>
      </c>
    </row>
    <row r="125" spans="1:11" ht="13.5" thickBot="1">
      <c r="A125" s="212" t="s">
        <v>46</v>
      </c>
      <c r="B125" s="213" t="s">
        <v>47</v>
      </c>
      <c r="C125" s="214">
        <v>966</v>
      </c>
      <c r="D125" s="215" t="s">
        <v>80</v>
      </c>
      <c r="E125" s="215"/>
      <c r="F125" s="214"/>
      <c r="G125" s="214"/>
      <c r="H125" s="216">
        <f>H126+H132+H134</f>
        <v>10670.4</v>
      </c>
      <c r="J125" s="65">
        <f>J126+J132+J134</f>
        <v>11085.47856</v>
      </c>
      <c r="K125" s="65">
        <f>K126+K132+K134</f>
        <v>11534.440441679999</v>
      </c>
    </row>
    <row r="126" spans="1:11" ht="37.5" customHeight="1" thickBot="1">
      <c r="A126" s="196" t="s">
        <v>48</v>
      </c>
      <c r="B126" s="197" t="s">
        <v>96</v>
      </c>
      <c r="C126" s="198">
        <v>966</v>
      </c>
      <c r="D126" s="199" t="s">
        <v>80</v>
      </c>
      <c r="E126" s="199" t="s">
        <v>227</v>
      </c>
      <c r="F126" s="198"/>
      <c r="G126" s="198"/>
      <c r="H126" s="206">
        <f>H127</f>
        <v>10170.4</v>
      </c>
      <c r="J126" s="59">
        <f>J127</f>
        <v>10566.028559999999</v>
      </c>
      <c r="K126" s="59">
        <f>K127</f>
        <v>10993.952716679998</v>
      </c>
    </row>
    <row r="127" spans="1:11" ht="26.25" customHeight="1" thickBot="1">
      <c r="A127" s="89" t="s">
        <v>245</v>
      </c>
      <c r="B127" s="29" t="s">
        <v>24</v>
      </c>
      <c r="C127" s="18">
        <v>966</v>
      </c>
      <c r="D127" s="89" t="s">
        <v>80</v>
      </c>
      <c r="E127" s="7" t="s">
        <v>227</v>
      </c>
      <c r="F127" s="18">
        <v>200</v>
      </c>
      <c r="G127" s="18"/>
      <c r="H127" s="21">
        <f>'ассигнов 3'!H142</f>
        <v>10170.4</v>
      </c>
      <c r="I127" t="s">
        <v>161</v>
      </c>
      <c r="J127" s="21">
        <f>H127*103.89%</f>
        <v>10566.028559999999</v>
      </c>
      <c r="K127" s="21">
        <f>J127*104.05%</f>
        <v>10993.952716679998</v>
      </c>
    </row>
    <row r="128" spans="1:11" ht="113.25" customHeight="1" hidden="1" thickBot="1">
      <c r="A128" s="89"/>
      <c r="B128" s="186" t="s">
        <v>90</v>
      </c>
      <c r="C128" s="18">
        <v>966</v>
      </c>
      <c r="D128" s="89" t="s">
        <v>80</v>
      </c>
      <c r="E128" s="7" t="s">
        <v>127</v>
      </c>
      <c r="F128" s="18">
        <v>240</v>
      </c>
      <c r="G128" s="18"/>
      <c r="H128" s="21">
        <f>H129</f>
        <v>9453.699999999999</v>
      </c>
      <c r="J128" s="21">
        <f>J129</f>
        <v>9453.699999999999</v>
      </c>
      <c r="K128" s="21">
        <f>K129</f>
        <v>9453.699999999999</v>
      </c>
    </row>
    <row r="129" spans="1:11" ht="113.25" customHeight="1" hidden="1" thickBot="1">
      <c r="A129" s="89"/>
      <c r="B129" s="29" t="s">
        <v>133</v>
      </c>
      <c r="C129" s="18">
        <v>966</v>
      </c>
      <c r="D129" s="89" t="s">
        <v>80</v>
      </c>
      <c r="E129" s="7" t="s">
        <v>127</v>
      </c>
      <c r="F129" s="18">
        <v>244</v>
      </c>
      <c r="G129" s="18"/>
      <c r="H129" s="21">
        <f>SUM(H130:H131)</f>
        <v>9453.699999999999</v>
      </c>
      <c r="J129" s="21">
        <f>SUM(J130:J131)</f>
        <v>9453.699999999999</v>
      </c>
      <c r="K129" s="21">
        <f>SUM(K130:K131)</f>
        <v>9453.699999999999</v>
      </c>
    </row>
    <row r="130" spans="1:11" ht="113.25" customHeight="1" hidden="1" thickBot="1">
      <c r="A130" s="89"/>
      <c r="B130" s="186" t="s">
        <v>138</v>
      </c>
      <c r="C130" s="18">
        <v>966</v>
      </c>
      <c r="D130" s="89" t="s">
        <v>80</v>
      </c>
      <c r="E130" s="7" t="s">
        <v>127</v>
      </c>
      <c r="F130" s="18">
        <v>244</v>
      </c>
      <c r="G130" s="18">
        <v>226</v>
      </c>
      <c r="H130" s="21">
        <v>620</v>
      </c>
      <c r="J130" s="21">
        <v>620</v>
      </c>
      <c r="K130" s="21">
        <v>620</v>
      </c>
    </row>
    <row r="131" spans="1:11" ht="113.25" customHeight="1" hidden="1" thickBot="1">
      <c r="A131" s="89"/>
      <c r="B131" s="186" t="s">
        <v>136</v>
      </c>
      <c r="C131" s="18">
        <v>966</v>
      </c>
      <c r="D131" s="89" t="s">
        <v>80</v>
      </c>
      <c r="E131" s="7" t="s">
        <v>127</v>
      </c>
      <c r="F131" s="18">
        <v>244</v>
      </c>
      <c r="G131" s="18">
        <v>290</v>
      </c>
      <c r="H131" s="21">
        <f>8333.4+500.3</f>
        <v>8833.699999999999</v>
      </c>
      <c r="I131">
        <v>500.3</v>
      </c>
      <c r="J131" s="21">
        <f>8333.4+500.3</f>
        <v>8833.699999999999</v>
      </c>
      <c r="K131" s="21">
        <f>8333.4+500.3</f>
        <v>8833.699999999999</v>
      </c>
    </row>
    <row r="132" spans="1:11" ht="31.5" customHeight="1" thickBot="1">
      <c r="A132" s="196" t="s">
        <v>246</v>
      </c>
      <c r="B132" s="197" t="s">
        <v>97</v>
      </c>
      <c r="C132" s="198">
        <v>966</v>
      </c>
      <c r="D132" s="199" t="s">
        <v>80</v>
      </c>
      <c r="E132" s="199" t="s">
        <v>228</v>
      </c>
      <c r="F132" s="198"/>
      <c r="G132" s="198"/>
      <c r="H132" s="206">
        <f>H133</f>
        <v>500</v>
      </c>
      <c r="J132" s="59">
        <f>J133</f>
        <v>519.4499999999999</v>
      </c>
      <c r="K132" s="59">
        <f>K133</f>
        <v>540.487725</v>
      </c>
    </row>
    <row r="133" spans="1:11" ht="30" customHeight="1" thickBot="1">
      <c r="A133" s="89" t="s">
        <v>247</v>
      </c>
      <c r="B133" s="29" t="s">
        <v>24</v>
      </c>
      <c r="C133" s="18">
        <v>966</v>
      </c>
      <c r="D133" s="89" t="s">
        <v>80</v>
      </c>
      <c r="E133" s="263" t="s">
        <v>228</v>
      </c>
      <c r="F133" s="18">
        <v>200</v>
      </c>
      <c r="G133" s="18"/>
      <c r="H133" s="21">
        <f>'ассигнов 3'!H146</f>
        <v>500</v>
      </c>
      <c r="I133" t="s">
        <v>161</v>
      </c>
      <c r="J133" s="21">
        <f>H133*103.89%</f>
        <v>519.4499999999999</v>
      </c>
      <c r="K133" s="21">
        <f>J133*104.05%</f>
        <v>540.487725</v>
      </c>
    </row>
    <row r="134" spans="1:11" ht="78.75" customHeight="1" thickBot="1">
      <c r="A134" s="196" t="s">
        <v>259</v>
      </c>
      <c r="B134" s="197" t="s">
        <v>236</v>
      </c>
      <c r="C134" s="198">
        <v>966</v>
      </c>
      <c r="D134" s="199" t="s">
        <v>80</v>
      </c>
      <c r="E134" s="199" t="s">
        <v>257</v>
      </c>
      <c r="F134" s="198"/>
      <c r="G134" s="198"/>
      <c r="H134" s="206">
        <f>H135</f>
        <v>0</v>
      </c>
      <c r="J134" s="59">
        <f>J135</f>
        <v>0</v>
      </c>
      <c r="K134" s="59">
        <f>K135</f>
        <v>0</v>
      </c>
    </row>
    <row r="135" spans="1:11" ht="30" customHeight="1" thickBot="1">
      <c r="A135" s="89" t="s">
        <v>260</v>
      </c>
      <c r="B135" s="29" t="s">
        <v>24</v>
      </c>
      <c r="C135" s="18">
        <v>966</v>
      </c>
      <c r="D135" s="89" t="s">
        <v>80</v>
      </c>
      <c r="E135" s="7" t="s">
        <v>257</v>
      </c>
      <c r="F135" s="18">
        <v>200</v>
      </c>
      <c r="G135" s="18"/>
      <c r="H135" s="21">
        <f>'ассигнов 3'!H149</f>
        <v>0</v>
      </c>
      <c r="J135" s="21">
        <v>0</v>
      </c>
      <c r="K135" s="21">
        <f>J135*104.05%</f>
        <v>0</v>
      </c>
    </row>
    <row r="136" spans="1:11" ht="113.25" customHeight="1" hidden="1" thickBot="1">
      <c r="A136" s="89"/>
      <c r="B136" s="186" t="s">
        <v>90</v>
      </c>
      <c r="C136" s="18">
        <v>966</v>
      </c>
      <c r="D136" s="89" t="s">
        <v>80</v>
      </c>
      <c r="E136" s="7" t="s">
        <v>128</v>
      </c>
      <c r="F136" s="18">
        <v>240</v>
      </c>
      <c r="G136" s="18"/>
      <c r="H136" s="21">
        <f>H137</f>
        <v>0</v>
      </c>
      <c r="J136" s="21">
        <f>J137</f>
        <v>0</v>
      </c>
      <c r="K136" s="21">
        <f>K137</f>
        <v>0</v>
      </c>
    </row>
    <row r="137" spans="1:11" ht="113.25" customHeight="1" hidden="1" thickBot="1">
      <c r="A137" s="89"/>
      <c r="B137" s="29" t="s">
        <v>133</v>
      </c>
      <c r="C137" s="18">
        <v>966</v>
      </c>
      <c r="D137" s="89" t="s">
        <v>80</v>
      </c>
      <c r="E137" s="7" t="s">
        <v>128</v>
      </c>
      <c r="F137" s="18">
        <v>244</v>
      </c>
      <c r="G137" s="18"/>
      <c r="H137" s="21"/>
      <c r="J137" s="21"/>
      <c r="K137" s="21"/>
    </row>
    <row r="138" spans="1:11" ht="113.25" customHeight="1" hidden="1" thickBot="1">
      <c r="A138" s="44"/>
      <c r="B138" s="184" t="s">
        <v>136</v>
      </c>
      <c r="C138" s="45">
        <v>966</v>
      </c>
      <c r="D138" s="44" t="s">
        <v>80</v>
      </c>
      <c r="E138" s="56" t="s">
        <v>128</v>
      </c>
      <c r="F138" s="45">
        <v>244</v>
      </c>
      <c r="G138" s="45">
        <v>290</v>
      </c>
      <c r="H138" s="24"/>
      <c r="J138" s="24"/>
      <c r="K138" s="24"/>
    </row>
    <row r="139" spans="1:11" ht="18" customHeight="1" thickBot="1">
      <c r="A139" s="218" t="s">
        <v>108</v>
      </c>
      <c r="B139" s="219" t="s">
        <v>49</v>
      </c>
      <c r="C139" s="220">
        <v>966</v>
      </c>
      <c r="D139" s="221">
        <v>1000</v>
      </c>
      <c r="E139" s="221"/>
      <c r="F139" s="220"/>
      <c r="G139" s="220"/>
      <c r="H139" s="222">
        <f>H140+H146</f>
        <v>11502</v>
      </c>
      <c r="J139" s="71">
        <f>J140+J146</f>
        <v>11949.4278</v>
      </c>
      <c r="K139" s="71">
        <f>K140+K146</f>
        <v>12433.3796259</v>
      </c>
    </row>
    <row r="140" spans="1:11" ht="21.75" customHeight="1" thickBot="1">
      <c r="A140" s="212" t="s">
        <v>50</v>
      </c>
      <c r="B140" s="213" t="s">
        <v>51</v>
      </c>
      <c r="C140" s="214">
        <v>966</v>
      </c>
      <c r="D140" s="215">
        <v>1003</v>
      </c>
      <c r="E140" s="215"/>
      <c r="F140" s="214"/>
      <c r="G140" s="214"/>
      <c r="H140" s="216">
        <f>H141</f>
        <v>502.8</v>
      </c>
      <c r="J140" s="65">
        <f>J141</f>
        <v>522.35892</v>
      </c>
      <c r="K140" s="65">
        <f>K141</f>
        <v>543.51445626</v>
      </c>
    </row>
    <row r="141" spans="1:16" ht="75" customHeight="1" thickBot="1">
      <c r="A141" s="196" t="s">
        <v>52</v>
      </c>
      <c r="B141" s="197" t="s">
        <v>279</v>
      </c>
      <c r="C141" s="198">
        <v>966</v>
      </c>
      <c r="D141" s="199">
        <v>1003</v>
      </c>
      <c r="E141" s="199" t="s">
        <v>129</v>
      </c>
      <c r="F141" s="198"/>
      <c r="G141" s="198"/>
      <c r="H141" s="206">
        <f>H142</f>
        <v>502.8</v>
      </c>
      <c r="J141" s="59">
        <f>J142</f>
        <v>522.35892</v>
      </c>
      <c r="K141" s="59">
        <f>K142</f>
        <v>543.51445626</v>
      </c>
      <c r="P141" s="117"/>
    </row>
    <row r="142" spans="1:11" ht="18" customHeight="1" thickBot="1">
      <c r="A142" s="7" t="s">
        <v>248</v>
      </c>
      <c r="B142" s="8" t="s">
        <v>281</v>
      </c>
      <c r="C142" s="25">
        <v>966</v>
      </c>
      <c r="D142" s="7">
        <v>1003</v>
      </c>
      <c r="E142" s="7" t="s">
        <v>129</v>
      </c>
      <c r="F142" s="25">
        <v>300</v>
      </c>
      <c r="G142" s="25"/>
      <c r="H142" s="21">
        <f>'ассигнов 3'!H153</f>
        <v>502.8</v>
      </c>
      <c r="J142" s="21">
        <f>H142*103.89%</f>
        <v>522.35892</v>
      </c>
      <c r="K142" s="21">
        <f>J142*104.05%</f>
        <v>543.51445626</v>
      </c>
    </row>
    <row r="143" spans="1:11" ht="113.25" customHeight="1" hidden="1" thickBot="1">
      <c r="A143" s="7"/>
      <c r="B143" s="31" t="s">
        <v>84</v>
      </c>
      <c r="C143" s="25">
        <v>966</v>
      </c>
      <c r="D143" s="7">
        <v>1003</v>
      </c>
      <c r="E143" s="7" t="s">
        <v>129</v>
      </c>
      <c r="F143" s="25">
        <v>310</v>
      </c>
      <c r="G143" s="25"/>
      <c r="H143" s="21"/>
      <c r="J143" s="21"/>
      <c r="K143" s="21"/>
    </row>
    <row r="144" spans="1:11" ht="113.25" customHeight="1" hidden="1" thickBot="1">
      <c r="A144" s="7"/>
      <c r="B144" s="231" t="s">
        <v>135</v>
      </c>
      <c r="C144" s="25">
        <v>966</v>
      </c>
      <c r="D144" s="7">
        <v>1003</v>
      </c>
      <c r="E144" s="7" t="s">
        <v>129</v>
      </c>
      <c r="F144" s="25">
        <v>312</v>
      </c>
      <c r="G144" s="25"/>
      <c r="H144" s="21"/>
      <c r="J144" s="21"/>
      <c r="K144" s="21"/>
    </row>
    <row r="145" spans="1:11" ht="0.75" customHeight="1" hidden="1" thickBot="1">
      <c r="A145" s="7"/>
      <c r="B145" s="31" t="s">
        <v>157</v>
      </c>
      <c r="C145" s="25">
        <v>966</v>
      </c>
      <c r="D145" s="7">
        <v>1003</v>
      </c>
      <c r="E145" s="7" t="s">
        <v>129</v>
      </c>
      <c r="F145" s="25">
        <v>312</v>
      </c>
      <c r="G145" s="25">
        <v>263</v>
      </c>
      <c r="H145" s="21"/>
      <c r="J145" s="21"/>
      <c r="K145" s="21"/>
    </row>
    <row r="146" spans="1:11" ht="13.5" thickBot="1">
      <c r="A146" s="212" t="s">
        <v>249</v>
      </c>
      <c r="B146" s="213" t="s">
        <v>53</v>
      </c>
      <c r="C146" s="214">
        <v>966</v>
      </c>
      <c r="D146" s="215">
        <v>1004</v>
      </c>
      <c r="E146" s="215"/>
      <c r="F146" s="214"/>
      <c r="G146" s="214"/>
      <c r="H146" s="216">
        <f>H147+H151</f>
        <v>10999.2</v>
      </c>
      <c r="J146" s="65">
        <f>J147+J151</f>
        <v>11427.068879999999</v>
      </c>
      <c r="K146" s="65">
        <f>K147+K151</f>
        <v>11889.86516964</v>
      </c>
    </row>
    <row r="147" spans="1:11" ht="39" customHeight="1" thickBot="1">
      <c r="A147" s="196" t="s">
        <v>250</v>
      </c>
      <c r="B147" s="264" t="s">
        <v>283</v>
      </c>
      <c r="C147" s="198">
        <v>966</v>
      </c>
      <c r="D147" s="199">
        <v>1004</v>
      </c>
      <c r="E147" s="199" t="s">
        <v>158</v>
      </c>
      <c r="F147" s="198"/>
      <c r="G147" s="198"/>
      <c r="H147" s="206">
        <f>H148</f>
        <v>7280.6</v>
      </c>
      <c r="J147" s="59">
        <f>J148</f>
        <v>7563.81534</v>
      </c>
      <c r="K147" s="59">
        <f>K148</f>
        <v>7870.14986127</v>
      </c>
    </row>
    <row r="148" spans="1:11" ht="17.25" customHeight="1" thickBot="1">
      <c r="A148" s="7" t="s">
        <v>273</v>
      </c>
      <c r="B148" s="8" t="s">
        <v>281</v>
      </c>
      <c r="C148" s="25">
        <v>966</v>
      </c>
      <c r="D148" s="7">
        <v>1004</v>
      </c>
      <c r="E148" s="7" t="s">
        <v>158</v>
      </c>
      <c r="F148" s="25">
        <v>300</v>
      </c>
      <c r="G148" s="25"/>
      <c r="H148" s="21">
        <f>'ассигнов 3'!H157</f>
        <v>7280.6</v>
      </c>
      <c r="J148" s="21">
        <f>H148*103.89%</f>
        <v>7563.81534</v>
      </c>
      <c r="K148" s="21">
        <f>J148*104.05%</f>
        <v>7870.14986127</v>
      </c>
    </row>
    <row r="149" spans="1:11" ht="113.25" customHeight="1" hidden="1" thickBot="1">
      <c r="A149" s="7"/>
      <c r="B149" s="31" t="s">
        <v>84</v>
      </c>
      <c r="C149" s="25">
        <v>966</v>
      </c>
      <c r="D149" s="7">
        <v>1004</v>
      </c>
      <c r="E149" s="7" t="s">
        <v>158</v>
      </c>
      <c r="F149" s="25">
        <v>310</v>
      </c>
      <c r="G149" s="25"/>
      <c r="H149" s="21"/>
      <c r="J149" s="21"/>
      <c r="K149" s="21"/>
    </row>
    <row r="150" spans="1:11" ht="113.25" customHeight="1" hidden="1" thickBot="1">
      <c r="A150" s="7"/>
      <c r="B150" s="31" t="s">
        <v>134</v>
      </c>
      <c r="C150" s="25">
        <v>966</v>
      </c>
      <c r="D150" s="7">
        <v>1004</v>
      </c>
      <c r="E150" s="7" t="s">
        <v>158</v>
      </c>
      <c r="F150" s="25">
        <v>313</v>
      </c>
      <c r="G150" s="25">
        <v>262</v>
      </c>
      <c r="H150" s="21"/>
      <c r="J150" s="21"/>
      <c r="K150" s="21"/>
    </row>
    <row r="151" spans="1:11" ht="36.75" customHeight="1" thickBot="1">
      <c r="A151" s="196" t="s">
        <v>251</v>
      </c>
      <c r="B151" s="264" t="s">
        <v>280</v>
      </c>
      <c r="C151" s="198">
        <v>966</v>
      </c>
      <c r="D151" s="199">
        <v>1004</v>
      </c>
      <c r="E151" s="199" t="s">
        <v>159</v>
      </c>
      <c r="F151" s="198"/>
      <c r="G151" s="198"/>
      <c r="H151" s="206">
        <f>H152</f>
        <v>3718.6</v>
      </c>
      <c r="J151" s="59">
        <f>J152</f>
        <v>3863.2535399999997</v>
      </c>
      <c r="K151" s="59">
        <f>K152</f>
        <v>4019.7153083699995</v>
      </c>
    </row>
    <row r="152" spans="1:11" ht="19.5" customHeight="1" thickBot="1">
      <c r="A152" s="7" t="s">
        <v>274</v>
      </c>
      <c r="B152" s="8" t="s">
        <v>281</v>
      </c>
      <c r="C152" s="25">
        <v>966</v>
      </c>
      <c r="D152" s="7">
        <v>1004</v>
      </c>
      <c r="E152" s="7" t="s">
        <v>159</v>
      </c>
      <c r="F152" s="25">
        <v>300</v>
      </c>
      <c r="G152" s="25"/>
      <c r="H152" s="21">
        <f>'ассигнов 3'!H161</f>
        <v>3718.6</v>
      </c>
      <c r="J152" s="21">
        <f>H152*103.89%</f>
        <v>3863.2535399999997</v>
      </c>
      <c r="K152" s="21">
        <f>J152*104.05%</f>
        <v>4019.7153083699995</v>
      </c>
    </row>
    <row r="153" spans="1:11" ht="13.5" customHeight="1" hidden="1">
      <c r="A153" s="7"/>
      <c r="B153" s="231" t="s">
        <v>92</v>
      </c>
      <c r="C153" s="25">
        <v>966</v>
      </c>
      <c r="D153" s="7">
        <v>1004</v>
      </c>
      <c r="E153" s="7" t="s">
        <v>159</v>
      </c>
      <c r="F153" s="25">
        <v>323</v>
      </c>
      <c r="G153" s="25"/>
      <c r="H153" s="21"/>
      <c r="J153" s="21"/>
      <c r="K153" s="21"/>
    </row>
    <row r="154" spans="1:11" ht="113.25" customHeight="1" hidden="1" thickBot="1">
      <c r="A154" s="7"/>
      <c r="B154" s="29" t="s">
        <v>134</v>
      </c>
      <c r="C154" s="25">
        <v>966</v>
      </c>
      <c r="D154" s="7">
        <v>1004</v>
      </c>
      <c r="E154" s="7" t="s">
        <v>159</v>
      </c>
      <c r="F154" s="25">
        <v>323</v>
      </c>
      <c r="G154" s="25">
        <v>226</v>
      </c>
      <c r="H154" s="21"/>
      <c r="J154" s="21"/>
      <c r="K154" s="21"/>
    </row>
    <row r="155" spans="1:11" ht="18" customHeight="1" thickBot="1">
      <c r="A155" s="218" t="s">
        <v>109</v>
      </c>
      <c r="B155" s="219" t="s">
        <v>54</v>
      </c>
      <c r="C155" s="220">
        <v>966</v>
      </c>
      <c r="D155" s="221">
        <v>1100</v>
      </c>
      <c r="E155" s="221"/>
      <c r="F155" s="220"/>
      <c r="G155" s="220"/>
      <c r="H155" s="222">
        <f>SUM(H156+H162)</f>
        <v>1061</v>
      </c>
      <c r="J155" s="71">
        <f>SUM(J156+J162)</f>
        <v>1102.2729</v>
      </c>
      <c r="K155" s="71">
        <f>SUM(K156+K162)</f>
        <v>1146.9149524499999</v>
      </c>
    </row>
    <row r="156" spans="1:11" ht="16.5" customHeight="1" thickBot="1">
      <c r="A156" s="275" t="s">
        <v>55</v>
      </c>
      <c r="B156" s="276" t="s">
        <v>290</v>
      </c>
      <c r="C156" s="277">
        <v>966</v>
      </c>
      <c r="D156" s="275" t="s">
        <v>271</v>
      </c>
      <c r="E156" s="275"/>
      <c r="F156" s="277"/>
      <c r="G156" s="277"/>
      <c r="H156" s="278">
        <f>H157</f>
        <v>762</v>
      </c>
      <c r="J156" s="183">
        <f>J157</f>
        <v>791.6418</v>
      </c>
      <c r="K156" s="183">
        <f>K157</f>
        <v>823.7032929</v>
      </c>
    </row>
    <row r="157" spans="1:11" ht="82.5" customHeight="1" thickBot="1">
      <c r="A157" s="196" t="s">
        <v>57</v>
      </c>
      <c r="B157" s="197" t="s">
        <v>98</v>
      </c>
      <c r="C157" s="198">
        <v>966</v>
      </c>
      <c r="D157" s="199" t="s">
        <v>271</v>
      </c>
      <c r="E157" s="199" t="s">
        <v>160</v>
      </c>
      <c r="F157" s="198"/>
      <c r="G157" s="198"/>
      <c r="H157" s="206">
        <f>H158</f>
        <v>762</v>
      </c>
      <c r="J157" s="59">
        <f>J158</f>
        <v>791.6418</v>
      </c>
      <c r="K157" s="59">
        <f>K158</f>
        <v>823.7032929</v>
      </c>
    </row>
    <row r="158" spans="1:11" ht="28.5" customHeight="1" thickBot="1">
      <c r="A158" s="89" t="s">
        <v>58</v>
      </c>
      <c r="B158" s="162" t="s">
        <v>24</v>
      </c>
      <c r="C158" s="18">
        <v>966</v>
      </c>
      <c r="D158" s="89" t="s">
        <v>271</v>
      </c>
      <c r="E158" s="7" t="s">
        <v>160</v>
      </c>
      <c r="F158" s="18">
        <v>200</v>
      </c>
      <c r="G158" s="18"/>
      <c r="H158" s="21">
        <f>'ассигнов 3'!H166</f>
        <v>762</v>
      </c>
      <c r="J158" s="21">
        <f>H158*103.89%</f>
        <v>791.6418</v>
      </c>
      <c r="K158" s="21">
        <f>J158*104.05%</f>
        <v>823.7032929</v>
      </c>
    </row>
    <row r="159" spans="1:11" ht="113.25" customHeight="1" hidden="1" thickBot="1">
      <c r="A159" s="84"/>
      <c r="B159" s="186" t="s">
        <v>90</v>
      </c>
      <c r="C159" s="85">
        <v>966</v>
      </c>
      <c r="D159" s="84">
        <v>1102</v>
      </c>
      <c r="E159" s="1" t="s">
        <v>160</v>
      </c>
      <c r="F159" s="85">
        <v>240</v>
      </c>
      <c r="G159" s="85"/>
      <c r="H159" s="22"/>
      <c r="J159" s="22"/>
      <c r="K159" s="22"/>
    </row>
    <row r="160" spans="1:11" ht="113.25" customHeight="1" hidden="1" thickBot="1">
      <c r="A160" s="84"/>
      <c r="B160" s="29" t="s">
        <v>133</v>
      </c>
      <c r="C160" s="85">
        <v>966</v>
      </c>
      <c r="D160" s="84">
        <v>1102</v>
      </c>
      <c r="E160" s="1" t="s">
        <v>160</v>
      </c>
      <c r="F160" s="85">
        <v>244</v>
      </c>
      <c r="G160" s="85"/>
      <c r="H160" s="22"/>
      <c r="J160" s="22"/>
      <c r="K160" s="22"/>
    </row>
    <row r="161" spans="1:11" ht="113.25" customHeight="1" hidden="1" thickBot="1">
      <c r="A161" s="44"/>
      <c r="B161" s="184" t="s">
        <v>138</v>
      </c>
      <c r="C161" s="45">
        <v>966</v>
      </c>
      <c r="D161" s="44">
        <v>1102</v>
      </c>
      <c r="E161" s="56" t="s">
        <v>160</v>
      </c>
      <c r="F161" s="45">
        <v>244</v>
      </c>
      <c r="G161" s="45">
        <v>226</v>
      </c>
      <c r="H161" s="24"/>
      <c r="J161" s="24"/>
      <c r="K161" s="24"/>
    </row>
    <row r="162" spans="1:11" ht="13.5" thickBot="1">
      <c r="A162" s="212" t="s">
        <v>287</v>
      </c>
      <c r="B162" s="213" t="s">
        <v>56</v>
      </c>
      <c r="C162" s="214">
        <v>966</v>
      </c>
      <c r="D162" s="215" t="s">
        <v>276</v>
      </c>
      <c r="E162" s="215"/>
      <c r="F162" s="214"/>
      <c r="G162" s="214"/>
      <c r="H162" s="216">
        <f>H163+H169</f>
        <v>299</v>
      </c>
      <c r="J162" s="65">
        <f>J163+J169</f>
        <v>310.6311</v>
      </c>
      <c r="K162" s="65">
        <f>K163+K169</f>
        <v>323.21165955</v>
      </c>
    </row>
    <row r="163" spans="1:11" ht="78.75" customHeight="1" thickBot="1">
      <c r="A163" s="36" t="s">
        <v>277</v>
      </c>
      <c r="B163" s="37" t="s">
        <v>98</v>
      </c>
      <c r="C163" s="38">
        <v>966</v>
      </c>
      <c r="D163" s="39" t="s">
        <v>276</v>
      </c>
      <c r="E163" s="39" t="s">
        <v>160</v>
      </c>
      <c r="F163" s="38"/>
      <c r="G163" s="38"/>
      <c r="H163" s="59">
        <f>H164</f>
        <v>299</v>
      </c>
      <c r="J163" s="59">
        <f>J164</f>
        <v>310.6311</v>
      </c>
      <c r="K163" s="59">
        <f>K164</f>
        <v>323.21165955</v>
      </c>
    </row>
    <row r="164" spans="1:11" ht="30" customHeight="1" thickBot="1">
      <c r="A164" s="42" t="s">
        <v>278</v>
      </c>
      <c r="B164" s="163" t="s">
        <v>24</v>
      </c>
      <c r="C164" s="41">
        <v>966</v>
      </c>
      <c r="D164" s="42" t="s">
        <v>276</v>
      </c>
      <c r="E164" s="55" t="s">
        <v>160</v>
      </c>
      <c r="F164" s="41">
        <v>200</v>
      </c>
      <c r="G164" s="41"/>
      <c r="H164" s="51">
        <f>'ассигнов 3'!H171</f>
        <v>299</v>
      </c>
      <c r="J164" s="51">
        <f>H164*103.89%</f>
        <v>310.6311</v>
      </c>
      <c r="K164" s="51">
        <f>J164*104.05%</f>
        <v>323.21165955</v>
      </c>
    </row>
    <row r="165" spans="1:11" ht="18.75" customHeight="1" thickBot="1">
      <c r="A165" s="67" t="s">
        <v>252</v>
      </c>
      <c r="B165" s="68" t="s">
        <v>59</v>
      </c>
      <c r="C165" s="69">
        <v>966</v>
      </c>
      <c r="D165" s="70">
        <v>1200</v>
      </c>
      <c r="E165" s="70"/>
      <c r="F165" s="69"/>
      <c r="G165" s="69"/>
      <c r="H165" s="71">
        <f>H166</f>
        <v>2076</v>
      </c>
      <c r="J165" s="71">
        <f aca="true" t="shared" si="2" ref="J165:K167">J166</f>
        <v>2156.7563999999998</v>
      </c>
      <c r="K165" s="71">
        <f>K166</f>
        <v>2244.1050342</v>
      </c>
    </row>
    <row r="166" spans="1:11" ht="18" customHeight="1" thickBot="1">
      <c r="A166" s="61" t="s">
        <v>253</v>
      </c>
      <c r="B166" s="62" t="s">
        <v>60</v>
      </c>
      <c r="C166" s="63">
        <v>966</v>
      </c>
      <c r="D166" s="64">
        <v>1202</v>
      </c>
      <c r="E166" s="64"/>
      <c r="F166" s="63"/>
      <c r="G166" s="63"/>
      <c r="H166" s="65">
        <f>H167</f>
        <v>2076</v>
      </c>
      <c r="J166" s="65">
        <f t="shared" si="2"/>
        <v>2156.7563999999998</v>
      </c>
      <c r="K166" s="65">
        <f t="shared" si="2"/>
        <v>2244.1050342</v>
      </c>
    </row>
    <row r="167" spans="1:11" ht="86.25" customHeight="1" thickBot="1">
      <c r="A167" s="36" t="s">
        <v>254</v>
      </c>
      <c r="B167" s="37" t="s">
        <v>296</v>
      </c>
      <c r="C167" s="38">
        <v>966</v>
      </c>
      <c r="D167" s="39">
        <v>1202</v>
      </c>
      <c r="E167" s="39" t="s">
        <v>130</v>
      </c>
      <c r="F167" s="38"/>
      <c r="G167" s="38"/>
      <c r="H167" s="59">
        <f>H168</f>
        <v>2076</v>
      </c>
      <c r="J167" s="59">
        <f t="shared" si="2"/>
        <v>2156.7563999999998</v>
      </c>
      <c r="K167" s="59">
        <f t="shared" si="2"/>
        <v>2244.1050342</v>
      </c>
    </row>
    <row r="168" spans="1:11" ht="25.5" customHeight="1">
      <c r="A168" s="13" t="s">
        <v>255</v>
      </c>
      <c r="B168" s="162" t="s">
        <v>24</v>
      </c>
      <c r="C168" s="18">
        <v>966</v>
      </c>
      <c r="D168" s="13">
        <v>1202</v>
      </c>
      <c r="E168" s="7" t="s">
        <v>130</v>
      </c>
      <c r="F168" s="18">
        <v>200</v>
      </c>
      <c r="G168" s="18"/>
      <c r="H168" s="21">
        <f>'ассигнов 3'!H175</f>
        <v>2076</v>
      </c>
      <c r="I168" t="s">
        <v>161</v>
      </c>
      <c r="J168" s="21">
        <f>H168*103.89%</f>
        <v>2156.7563999999998</v>
      </c>
      <c r="K168" s="21">
        <f>J168*104.05%</f>
        <v>2244.1050342</v>
      </c>
    </row>
    <row r="169" spans="1:11" ht="102" hidden="1">
      <c r="A169" s="14"/>
      <c r="B169" s="4" t="s">
        <v>90</v>
      </c>
      <c r="C169" s="19">
        <v>966</v>
      </c>
      <c r="D169" s="14">
        <v>1202</v>
      </c>
      <c r="E169" s="1" t="s">
        <v>130</v>
      </c>
      <c r="F169" s="19">
        <v>240</v>
      </c>
      <c r="G169" s="19"/>
      <c r="H169" s="22"/>
      <c r="J169" s="22"/>
      <c r="K169" s="22"/>
    </row>
    <row r="170" spans="1:11" ht="102" hidden="1">
      <c r="A170" s="14"/>
      <c r="B170" s="29" t="s">
        <v>133</v>
      </c>
      <c r="C170" s="19">
        <v>966</v>
      </c>
      <c r="D170" s="14">
        <v>1202</v>
      </c>
      <c r="E170" s="1" t="s">
        <v>130</v>
      </c>
      <c r="F170" s="19">
        <v>244</v>
      </c>
      <c r="G170" s="19"/>
      <c r="H170" s="22"/>
      <c r="J170" s="22"/>
      <c r="K170" s="22"/>
    </row>
    <row r="171" spans="1:11" ht="1.5" customHeight="1" hidden="1">
      <c r="A171" s="14"/>
      <c r="B171" s="4" t="s">
        <v>138</v>
      </c>
      <c r="C171" s="19">
        <v>966</v>
      </c>
      <c r="D171" s="14">
        <v>1202</v>
      </c>
      <c r="E171" s="1" t="s">
        <v>130</v>
      </c>
      <c r="F171" s="19">
        <v>244</v>
      </c>
      <c r="G171" s="19">
        <v>226</v>
      </c>
      <c r="H171" s="22"/>
      <c r="J171" s="22"/>
      <c r="K171" s="22"/>
    </row>
    <row r="172" spans="1:11" ht="12.75">
      <c r="A172" s="26"/>
      <c r="B172" s="27" t="s">
        <v>61</v>
      </c>
      <c r="C172" s="28"/>
      <c r="D172" s="28"/>
      <c r="E172" s="57"/>
      <c r="F172" s="28"/>
      <c r="G172" s="28"/>
      <c r="H172" s="35">
        <f>H11+H35+H71+H86+H107+H124+H139+H155+H165+H76</f>
        <v>122412.4</v>
      </c>
      <c r="J172" s="35">
        <f>J11+J35+J71+J86+J107+J124+J139+J155+J165+J76</f>
        <v>127174.24236</v>
      </c>
      <c r="K172" s="35">
        <f>K11+K35+K71+K86+K107+K124+K139+K155+K165+K76</f>
        <v>133127.423447205</v>
      </c>
    </row>
    <row r="173" ht="12.75">
      <c r="K173" s="117"/>
    </row>
  </sheetData>
  <sheetProtection/>
  <mergeCells count="3">
    <mergeCell ref="H1:K1"/>
    <mergeCell ref="B2:K2"/>
    <mergeCell ref="B3:K3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7"/>
  <sheetViews>
    <sheetView view="pageBreakPreview" zoomScaleNormal="115" zoomScaleSheetLayoutView="100" zoomScalePageLayoutView="0" workbookViewId="0" topLeftCell="A89">
      <selection activeCell="H99" sqref="H99"/>
    </sheetView>
  </sheetViews>
  <sheetFormatPr defaultColWidth="9.00390625" defaultRowHeight="12.75"/>
  <cols>
    <col min="1" max="1" width="6.625" style="11" customWidth="1"/>
    <col min="2" max="2" width="40.625" style="2" customWidth="1"/>
    <col min="3" max="3" width="6.125" style="9" hidden="1" customWidth="1"/>
    <col min="4" max="4" width="9.50390625" style="9" customWidth="1"/>
    <col min="5" max="5" width="10.625" style="58" customWidth="1"/>
    <col min="6" max="6" width="6.125" style="9" customWidth="1"/>
    <col min="7" max="7" width="7.50390625" style="9" hidden="1" customWidth="1"/>
    <col min="8" max="8" width="21.50390625" style="32" customWidth="1"/>
    <col min="9" max="9" width="0" style="103" hidden="1" customWidth="1"/>
    <col min="10" max="10" width="11.00390625" style="0" hidden="1" customWidth="1"/>
    <col min="11" max="12" width="0" style="0" hidden="1" customWidth="1"/>
  </cols>
  <sheetData>
    <row r="1" spans="1:8" ht="13.5">
      <c r="A1" s="93"/>
      <c r="B1" s="140"/>
      <c r="C1" s="140"/>
      <c r="D1" s="141"/>
      <c r="E1" s="142"/>
      <c r="F1" s="142"/>
      <c r="G1" s="142"/>
      <c r="H1" s="91" t="s">
        <v>132</v>
      </c>
    </row>
    <row r="2" spans="1:8" ht="12.75" customHeight="1">
      <c r="A2" s="93"/>
      <c r="B2" s="140"/>
      <c r="C2" s="140"/>
      <c r="D2" s="141"/>
      <c r="E2" s="142"/>
      <c r="F2" s="142"/>
      <c r="G2" s="142"/>
      <c r="H2" s="91" t="s">
        <v>308</v>
      </c>
    </row>
    <row r="3" spans="1:8" ht="13.5" hidden="1">
      <c r="A3" s="97"/>
      <c r="B3" s="143"/>
      <c r="C3" s="140"/>
      <c r="D3" s="141"/>
      <c r="E3" s="142"/>
      <c r="F3" s="142"/>
      <c r="G3" s="142"/>
      <c r="H3" s="91"/>
    </row>
    <row r="4" spans="1:8" ht="33" customHeight="1">
      <c r="A4" s="97"/>
      <c r="B4" s="285" t="s">
        <v>309</v>
      </c>
      <c r="C4" s="286"/>
      <c r="D4" s="286"/>
      <c r="E4" s="286"/>
      <c r="F4" s="286"/>
      <c r="G4" s="286"/>
      <c r="H4" s="286"/>
    </row>
    <row r="5" spans="1:8" ht="13.5">
      <c r="A5" s="97"/>
      <c r="B5" s="102"/>
      <c r="C5" s="93"/>
      <c r="E5"/>
      <c r="F5"/>
      <c r="G5"/>
      <c r="H5" s="92"/>
    </row>
    <row r="6" spans="1:8" ht="13.5">
      <c r="A6" s="97"/>
      <c r="B6" s="98"/>
      <c r="D6" s="96" t="s">
        <v>154</v>
      </c>
      <c r="E6"/>
      <c r="F6"/>
      <c r="G6"/>
      <c r="H6" s="92"/>
    </row>
    <row r="7" spans="1:12" s="88" customFormat="1" ht="12.75" customHeight="1">
      <c r="A7" s="99"/>
      <c r="B7" s="100"/>
      <c r="D7" s="96" t="s">
        <v>153</v>
      </c>
      <c r="E7" s="94"/>
      <c r="F7" s="94"/>
      <c r="G7" s="94"/>
      <c r="H7" s="94"/>
      <c r="I7" s="103"/>
      <c r="J7"/>
      <c r="K7"/>
      <c r="L7"/>
    </row>
    <row r="8" spans="1:12" s="88" customFormat="1" ht="12.75">
      <c r="A8" s="101"/>
      <c r="B8" s="100"/>
      <c r="D8" s="96" t="s">
        <v>156</v>
      </c>
      <c r="E8" s="94"/>
      <c r="F8" s="94"/>
      <c r="G8" s="94"/>
      <c r="H8" s="94"/>
      <c r="I8" s="103"/>
      <c r="J8"/>
      <c r="K8"/>
      <c r="L8"/>
    </row>
    <row r="9" spans="1:12" s="88" customFormat="1" ht="12.75">
      <c r="A9" s="12"/>
      <c r="B9" s="100"/>
      <c r="D9" s="95" t="s">
        <v>155</v>
      </c>
      <c r="E9" s="53"/>
      <c r="F9" s="10"/>
      <c r="G9" s="10"/>
      <c r="H9" s="33"/>
      <c r="I9" s="103"/>
      <c r="J9"/>
      <c r="K9"/>
      <c r="L9"/>
    </row>
    <row r="10" spans="1:12" s="88" customFormat="1" ht="13.5" thickBot="1">
      <c r="A10" s="12"/>
      <c r="D10" s="95" t="s">
        <v>310</v>
      </c>
      <c r="E10" s="53"/>
      <c r="F10" s="10"/>
      <c r="G10" s="10"/>
      <c r="H10" s="33"/>
      <c r="I10" s="103"/>
      <c r="J10"/>
      <c r="K10"/>
      <c r="L10"/>
    </row>
    <row r="11" spans="1:12" s="88" customFormat="1" ht="42" customHeight="1" thickBot="1">
      <c r="A11" s="177" t="s">
        <v>62</v>
      </c>
      <c r="B11" s="178" t="s">
        <v>63</v>
      </c>
      <c r="C11" s="179" t="s">
        <v>64</v>
      </c>
      <c r="D11" s="180" t="s">
        <v>142</v>
      </c>
      <c r="E11" s="181" t="s">
        <v>65</v>
      </c>
      <c r="F11" s="179" t="s">
        <v>143</v>
      </c>
      <c r="G11" s="179" t="s">
        <v>145</v>
      </c>
      <c r="H11" s="182" t="s">
        <v>144</v>
      </c>
      <c r="I11" s="103"/>
      <c r="J11"/>
      <c r="K11"/>
      <c r="L11"/>
    </row>
    <row r="12" spans="1:12" s="88" customFormat="1" ht="13.5" thickBot="1">
      <c r="A12" s="105" t="s">
        <v>0</v>
      </c>
      <c r="B12" s="175" t="s">
        <v>1</v>
      </c>
      <c r="C12" s="107">
        <v>928</v>
      </c>
      <c r="D12" s="105" t="s">
        <v>67</v>
      </c>
      <c r="E12" s="105"/>
      <c r="F12" s="107"/>
      <c r="G12" s="107"/>
      <c r="H12" s="176">
        <f>H13+H17+H30+H50+H59+H63</f>
        <v>44917.4</v>
      </c>
      <c r="I12" s="103"/>
      <c r="J12"/>
      <c r="K12"/>
      <c r="L12"/>
    </row>
    <row r="13" spans="1:12" s="88" customFormat="1" ht="41.25" customHeight="1" thickBot="1">
      <c r="A13" s="72" t="s">
        <v>2</v>
      </c>
      <c r="B13" s="73" t="s">
        <v>3</v>
      </c>
      <c r="C13" s="74">
        <v>928</v>
      </c>
      <c r="D13" s="75" t="s">
        <v>66</v>
      </c>
      <c r="E13" s="75"/>
      <c r="F13" s="74"/>
      <c r="G13" s="74"/>
      <c r="H13" s="76">
        <f>H14</f>
        <v>1275.5</v>
      </c>
      <c r="I13" s="103"/>
      <c r="J13"/>
      <c r="K13"/>
      <c r="L13"/>
    </row>
    <row r="14" spans="1:12" s="88" customFormat="1" ht="17.25" customHeight="1" thickBot="1">
      <c r="A14" s="36" t="s">
        <v>4</v>
      </c>
      <c r="B14" s="78" t="s">
        <v>5</v>
      </c>
      <c r="C14" s="38">
        <v>928</v>
      </c>
      <c r="D14" s="39" t="s">
        <v>66</v>
      </c>
      <c r="E14" s="38" t="s">
        <v>115</v>
      </c>
      <c r="F14" s="38"/>
      <c r="G14" s="38"/>
      <c r="H14" s="59">
        <f>H15</f>
        <v>1275.5</v>
      </c>
      <c r="I14" s="103"/>
      <c r="J14"/>
      <c r="K14"/>
      <c r="L14"/>
    </row>
    <row r="15" spans="1:12" s="88" customFormat="1" ht="58.5" customHeight="1">
      <c r="A15" s="13" t="s">
        <v>88</v>
      </c>
      <c r="B15" s="16" t="s">
        <v>87</v>
      </c>
      <c r="C15" s="18">
        <v>928</v>
      </c>
      <c r="D15" s="13" t="s">
        <v>66</v>
      </c>
      <c r="E15" s="52" t="s">
        <v>115</v>
      </c>
      <c r="F15" s="18">
        <v>100</v>
      </c>
      <c r="G15" s="18" t="s">
        <v>69</v>
      </c>
      <c r="H15" s="21">
        <f>H16</f>
        <v>1275.5</v>
      </c>
      <c r="I15" s="103"/>
      <c r="J15"/>
      <c r="K15"/>
      <c r="L15"/>
    </row>
    <row r="16" spans="1:12" s="88" customFormat="1" ht="27" customHeight="1" thickBot="1">
      <c r="A16" s="13"/>
      <c r="B16" s="17" t="s">
        <v>6</v>
      </c>
      <c r="C16" s="18">
        <v>928</v>
      </c>
      <c r="D16" s="13" t="s">
        <v>66</v>
      </c>
      <c r="E16" s="1" t="s">
        <v>115</v>
      </c>
      <c r="F16" s="18">
        <v>120</v>
      </c>
      <c r="G16" s="18"/>
      <c r="H16" s="21">
        <f>982.4+293.1</f>
        <v>1275.5</v>
      </c>
      <c r="I16" s="103"/>
      <c r="J16"/>
      <c r="K16"/>
      <c r="L16"/>
    </row>
    <row r="17" spans="1:8" ht="30.75" thickBot="1">
      <c r="A17" s="72" t="s">
        <v>7</v>
      </c>
      <c r="B17" s="77" t="s">
        <v>8</v>
      </c>
      <c r="C17" s="74">
        <v>928</v>
      </c>
      <c r="D17" s="75" t="s">
        <v>68</v>
      </c>
      <c r="E17" s="75"/>
      <c r="F17" s="74"/>
      <c r="G17" s="74"/>
      <c r="H17" s="76">
        <f>H18+H21+H26</f>
        <v>5436.7</v>
      </c>
    </row>
    <row r="18" spans="1:8" ht="28.5" customHeight="1" thickBot="1">
      <c r="A18" s="36" t="s">
        <v>85</v>
      </c>
      <c r="B18" s="37" t="s">
        <v>10</v>
      </c>
      <c r="C18" s="38">
        <v>928</v>
      </c>
      <c r="D18" s="39" t="s">
        <v>68</v>
      </c>
      <c r="E18" s="39" t="s">
        <v>116</v>
      </c>
      <c r="F18" s="38"/>
      <c r="G18" s="38"/>
      <c r="H18" s="59">
        <f>H19</f>
        <v>243.9</v>
      </c>
    </row>
    <row r="19" spans="1:8" ht="40.5">
      <c r="A19" s="13" t="s">
        <v>89</v>
      </c>
      <c r="B19" s="3" t="s">
        <v>87</v>
      </c>
      <c r="C19" s="18">
        <v>928</v>
      </c>
      <c r="D19" s="13" t="s">
        <v>68</v>
      </c>
      <c r="E19" s="52" t="s">
        <v>116</v>
      </c>
      <c r="F19" s="18">
        <v>100</v>
      </c>
      <c r="G19" s="18"/>
      <c r="H19" s="21">
        <f>H20</f>
        <v>243.9</v>
      </c>
    </row>
    <row r="20" spans="1:8" ht="30" customHeight="1" thickBot="1">
      <c r="A20" s="13"/>
      <c r="B20" s="17" t="s">
        <v>6</v>
      </c>
      <c r="C20" s="18">
        <v>928</v>
      </c>
      <c r="D20" s="13" t="s">
        <v>68</v>
      </c>
      <c r="E20" s="7" t="s">
        <v>116</v>
      </c>
      <c r="F20" s="18">
        <v>120</v>
      </c>
      <c r="G20" s="18"/>
      <c r="H20" s="21">
        <f>243.9</f>
        <v>243.9</v>
      </c>
    </row>
    <row r="21" spans="1:14" ht="27" customHeight="1" thickBot="1">
      <c r="A21" s="36" t="s">
        <v>9</v>
      </c>
      <c r="B21" s="37" t="s">
        <v>12</v>
      </c>
      <c r="C21" s="38">
        <v>928</v>
      </c>
      <c r="D21" s="39" t="s">
        <v>68</v>
      </c>
      <c r="E21" s="39" t="s">
        <v>118</v>
      </c>
      <c r="F21" s="38"/>
      <c r="G21" s="38"/>
      <c r="H21" s="59">
        <f>H22+H24</f>
        <v>5103.1</v>
      </c>
      <c r="N21" s="117"/>
    </row>
    <row r="22" spans="1:8" ht="56.25" customHeight="1">
      <c r="A22" s="13" t="s">
        <v>11</v>
      </c>
      <c r="B22" s="3" t="s">
        <v>87</v>
      </c>
      <c r="C22" s="18">
        <v>928</v>
      </c>
      <c r="D22" s="13" t="s">
        <v>68</v>
      </c>
      <c r="E22" s="52" t="s">
        <v>118</v>
      </c>
      <c r="F22" s="18">
        <v>100</v>
      </c>
      <c r="G22" s="18"/>
      <c r="H22" s="21">
        <f>H23</f>
        <v>4524.1</v>
      </c>
    </row>
    <row r="23" spans="1:8" ht="28.5" customHeight="1">
      <c r="A23" s="13"/>
      <c r="B23" s="17" t="s">
        <v>6</v>
      </c>
      <c r="C23" s="18">
        <v>928</v>
      </c>
      <c r="D23" s="13" t="s">
        <v>68</v>
      </c>
      <c r="E23" s="1" t="s">
        <v>118</v>
      </c>
      <c r="F23" s="18">
        <v>120</v>
      </c>
      <c r="G23" s="18"/>
      <c r="H23" s="21">
        <f>628.8+189.9+3705.4</f>
        <v>4524.1</v>
      </c>
    </row>
    <row r="24" spans="1:8" ht="36" customHeight="1">
      <c r="A24" s="14" t="s">
        <v>137</v>
      </c>
      <c r="B24" s="29" t="s">
        <v>24</v>
      </c>
      <c r="C24" s="19">
        <v>928</v>
      </c>
      <c r="D24" s="14" t="s">
        <v>68</v>
      </c>
      <c r="E24" s="7" t="s">
        <v>118</v>
      </c>
      <c r="F24" s="19">
        <v>200</v>
      </c>
      <c r="G24" s="19"/>
      <c r="H24" s="22">
        <f>H25</f>
        <v>579</v>
      </c>
    </row>
    <row r="25" spans="1:13" ht="28.5" customHeight="1" thickBot="1">
      <c r="A25" s="14"/>
      <c r="B25" s="4" t="s">
        <v>90</v>
      </c>
      <c r="C25" s="19">
        <v>928</v>
      </c>
      <c r="D25" s="14" t="s">
        <v>68</v>
      </c>
      <c r="E25" s="1" t="s">
        <v>118</v>
      </c>
      <c r="F25" s="19">
        <v>240</v>
      </c>
      <c r="G25" s="19"/>
      <c r="H25" s="22">
        <f>74.4+38.2+2.5+11.4+64.8+8.4+4.2+30+2.5+14.5+17+75.1+23.8+10+202.2</f>
        <v>579</v>
      </c>
      <c r="M25" s="172"/>
    </row>
    <row r="26" spans="1:13" s="88" customFormat="1" ht="17.25" customHeight="1" thickBot="1">
      <c r="A26" s="36" t="s">
        <v>86</v>
      </c>
      <c r="B26" s="37" t="s">
        <v>13</v>
      </c>
      <c r="C26" s="38">
        <v>928</v>
      </c>
      <c r="D26" s="39" t="s">
        <v>68</v>
      </c>
      <c r="E26" s="39" t="s">
        <v>117</v>
      </c>
      <c r="F26" s="38"/>
      <c r="G26" s="38"/>
      <c r="H26" s="59">
        <f>H27</f>
        <v>89.7</v>
      </c>
      <c r="I26" s="103"/>
      <c r="J26"/>
      <c r="K26"/>
      <c r="L26"/>
      <c r="M26" s="188"/>
    </row>
    <row r="27" spans="1:13" s="88" customFormat="1" ht="18" customHeight="1">
      <c r="A27" s="13" t="s">
        <v>139</v>
      </c>
      <c r="B27" s="3" t="s">
        <v>91</v>
      </c>
      <c r="C27" s="18">
        <v>928</v>
      </c>
      <c r="D27" s="13" t="s">
        <v>68</v>
      </c>
      <c r="E27" s="7" t="s">
        <v>117</v>
      </c>
      <c r="F27" s="18">
        <v>800</v>
      </c>
      <c r="G27" s="18"/>
      <c r="H27" s="21">
        <f>H29+H28</f>
        <v>89.7</v>
      </c>
      <c r="I27" s="103"/>
      <c r="J27"/>
      <c r="K27"/>
      <c r="L27"/>
      <c r="M27" s="188"/>
    </row>
    <row r="28" spans="1:13" s="88" customFormat="1" ht="12.75">
      <c r="A28" s="13"/>
      <c r="B28" s="184" t="s">
        <v>355</v>
      </c>
      <c r="C28" s="18"/>
      <c r="D28" s="13" t="s">
        <v>68</v>
      </c>
      <c r="E28" s="7" t="s">
        <v>117</v>
      </c>
      <c r="F28" s="18">
        <v>830</v>
      </c>
      <c r="G28" s="18"/>
      <c r="H28" s="21">
        <v>3.2</v>
      </c>
      <c r="I28" s="103"/>
      <c r="J28"/>
      <c r="K28"/>
      <c r="L28"/>
      <c r="M28" s="188"/>
    </row>
    <row r="29" spans="1:13" s="88" customFormat="1" ht="16.5" customHeight="1" thickBot="1">
      <c r="A29" s="14"/>
      <c r="B29" s="6" t="s">
        <v>14</v>
      </c>
      <c r="C29" s="19">
        <v>928</v>
      </c>
      <c r="D29" s="14" t="s">
        <v>68</v>
      </c>
      <c r="E29" s="1" t="s">
        <v>117</v>
      </c>
      <c r="F29" s="19">
        <v>850</v>
      </c>
      <c r="G29" s="19"/>
      <c r="H29" s="22">
        <f>84+2+0.5</f>
        <v>86.5</v>
      </c>
      <c r="I29" s="103"/>
      <c r="J29"/>
      <c r="K29"/>
      <c r="L29"/>
      <c r="M29" s="172"/>
    </row>
    <row r="30" spans="1:12" s="88" customFormat="1" ht="30.75" thickBot="1">
      <c r="A30" s="61" t="s">
        <v>15</v>
      </c>
      <c r="B30" s="62" t="s">
        <v>16</v>
      </c>
      <c r="C30" s="63">
        <v>966</v>
      </c>
      <c r="D30" s="64" t="s">
        <v>71</v>
      </c>
      <c r="E30" s="64"/>
      <c r="F30" s="63"/>
      <c r="G30" s="63"/>
      <c r="H30" s="65">
        <f>H31+H34+H42+H45</f>
        <v>25914.3</v>
      </c>
      <c r="I30" s="103"/>
      <c r="J30"/>
      <c r="K30"/>
      <c r="L30"/>
    </row>
    <row r="31" spans="1:12" s="88" customFormat="1" ht="33" customHeight="1" thickBot="1">
      <c r="A31" s="36" t="s">
        <v>17</v>
      </c>
      <c r="B31" s="37" t="s">
        <v>18</v>
      </c>
      <c r="C31" s="38">
        <v>966</v>
      </c>
      <c r="D31" s="39" t="s">
        <v>71</v>
      </c>
      <c r="E31" s="39" t="s">
        <v>119</v>
      </c>
      <c r="F31" s="38"/>
      <c r="G31" s="38"/>
      <c r="H31" s="59">
        <f>H33</f>
        <v>1275.5</v>
      </c>
      <c r="I31" s="103"/>
      <c r="J31"/>
      <c r="K31"/>
      <c r="L31"/>
    </row>
    <row r="32" spans="1:12" s="88" customFormat="1" ht="56.25" customHeight="1">
      <c r="A32" s="13" t="s">
        <v>19</v>
      </c>
      <c r="B32" s="3" t="s">
        <v>87</v>
      </c>
      <c r="C32" s="25">
        <v>966</v>
      </c>
      <c r="D32" s="7" t="s">
        <v>71</v>
      </c>
      <c r="E32" s="7" t="s">
        <v>119</v>
      </c>
      <c r="F32" s="25">
        <v>100</v>
      </c>
      <c r="G32" s="25"/>
      <c r="H32" s="21">
        <f>H33</f>
        <v>1275.5</v>
      </c>
      <c r="I32" s="103"/>
      <c r="J32"/>
      <c r="K32"/>
      <c r="L32"/>
    </row>
    <row r="33" spans="1:8" ht="31.5" customHeight="1" thickBot="1">
      <c r="A33" s="14"/>
      <c r="B33" s="17" t="s">
        <v>6</v>
      </c>
      <c r="C33" s="23">
        <v>966</v>
      </c>
      <c r="D33" s="1" t="s">
        <v>71</v>
      </c>
      <c r="E33" s="7" t="s">
        <v>119</v>
      </c>
      <c r="F33" s="23">
        <v>120</v>
      </c>
      <c r="G33" s="23"/>
      <c r="H33" s="22">
        <f>982.4+293.1</f>
        <v>1275.5</v>
      </c>
    </row>
    <row r="34" spans="1:8" ht="21" thickBot="1">
      <c r="A34" s="36" t="s">
        <v>20</v>
      </c>
      <c r="B34" s="37" t="s">
        <v>21</v>
      </c>
      <c r="C34" s="38">
        <v>966</v>
      </c>
      <c r="D34" s="39" t="s">
        <v>71</v>
      </c>
      <c r="E34" s="39" t="s">
        <v>120</v>
      </c>
      <c r="F34" s="38"/>
      <c r="G34" s="38"/>
      <c r="H34" s="59">
        <f>H35+H37+H39</f>
        <v>20473.899999999998</v>
      </c>
    </row>
    <row r="35" spans="1:8" ht="40.5">
      <c r="A35" s="14" t="s">
        <v>22</v>
      </c>
      <c r="B35" s="83" t="s">
        <v>87</v>
      </c>
      <c r="C35" s="41">
        <v>966</v>
      </c>
      <c r="D35" s="42" t="s">
        <v>71</v>
      </c>
      <c r="E35" s="54" t="s">
        <v>120</v>
      </c>
      <c r="F35" s="41">
        <v>100</v>
      </c>
      <c r="G35" s="41"/>
      <c r="H35" s="51">
        <f>H36</f>
        <v>18546.899999999998</v>
      </c>
    </row>
    <row r="36" spans="1:15" ht="27" customHeight="1">
      <c r="A36" s="14"/>
      <c r="B36" s="17" t="s">
        <v>6</v>
      </c>
      <c r="C36" s="23">
        <v>966</v>
      </c>
      <c r="D36" s="1" t="s">
        <v>71</v>
      </c>
      <c r="E36" s="1" t="s">
        <v>120</v>
      </c>
      <c r="F36" s="23">
        <v>120</v>
      </c>
      <c r="G36" s="23"/>
      <c r="H36" s="22">
        <f>35.9+23.5+14199.3+4288.2</f>
        <v>18546.899999999998</v>
      </c>
      <c r="M36" s="189">
        <v>35.9</v>
      </c>
      <c r="N36" s="189">
        <v>23.5</v>
      </c>
      <c r="O36" s="189"/>
    </row>
    <row r="37" spans="1:8" ht="27" customHeight="1">
      <c r="A37" s="14" t="s">
        <v>23</v>
      </c>
      <c r="B37" s="31" t="s">
        <v>24</v>
      </c>
      <c r="C37" s="23">
        <v>966</v>
      </c>
      <c r="D37" s="14" t="s">
        <v>71</v>
      </c>
      <c r="E37" s="1" t="s">
        <v>120</v>
      </c>
      <c r="F37" s="19">
        <v>200</v>
      </c>
      <c r="G37" s="19"/>
      <c r="H37" s="22">
        <f>H38</f>
        <v>1923</v>
      </c>
    </row>
    <row r="38" spans="1:16" ht="28.5" customHeight="1">
      <c r="A38" s="14"/>
      <c r="B38" s="4" t="s">
        <v>90</v>
      </c>
      <c r="C38" s="23">
        <v>966</v>
      </c>
      <c r="D38" s="14" t="s">
        <v>71</v>
      </c>
      <c r="E38" s="1" t="s">
        <v>120</v>
      </c>
      <c r="F38" s="19">
        <v>240</v>
      </c>
      <c r="G38" s="19"/>
      <c r="H38" s="138">
        <f>92.9+90+276+311.8+360+45.4+17+7.1+90.8+8.5+2+115.6+67.5+152.4+38.3+7.8+4.2+31.8+0.9+43+130+30</f>
        <v>1923</v>
      </c>
      <c r="M38">
        <v>-100</v>
      </c>
      <c r="N38">
        <v>152.4</v>
      </c>
      <c r="O38">
        <v>67.5</v>
      </c>
      <c r="P38">
        <v>115.6</v>
      </c>
    </row>
    <row r="39" spans="1:12" s="88" customFormat="1" ht="18" customHeight="1">
      <c r="A39" s="1" t="s">
        <v>146</v>
      </c>
      <c r="B39" s="6" t="s">
        <v>91</v>
      </c>
      <c r="C39" s="23">
        <v>966</v>
      </c>
      <c r="D39" s="1" t="s">
        <v>71</v>
      </c>
      <c r="E39" s="1" t="s">
        <v>120</v>
      </c>
      <c r="F39" s="85">
        <v>800</v>
      </c>
      <c r="G39" s="85"/>
      <c r="H39" s="22">
        <f>H41+H40</f>
        <v>4</v>
      </c>
      <c r="I39" s="103">
        <v>165.8</v>
      </c>
      <c r="J39"/>
      <c r="K39"/>
      <c r="L39"/>
    </row>
    <row r="40" spans="1:12" s="88" customFormat="1" ht="51" hidden="1">
      <c r="A40" s="55"/>
      <c r="B40" s="165" t="s">
        <v>300</v>
      </c>
      <c r="C40" s="166"/>
      <c r="D40" s="167" t="s">
        <v>71</v>
      </c>
      <c r="E40" s="167" t="s">
        <v>120</v>
      </c>
      <c r="F40" s="166">
        <v>830</v>
      </c>
      <c r="G40" s="166"/>
      <c r="H40" s="168">
        <f>12+23.8-35.8</f>
        <v>0</v>
      </c>
      <c r="I40" s="103"/>
      <c r="J40"/>
      <c r="K40"/>
      <c r="L40"/>
    </row>
    <row r="41" spans="1:12" s="88" customFormat="1" ht="19.5" customHeight="1" thickBot="1">
      <c r="A41" s="56"/>
      <c r="B41" s="174" t="s">
        <v>14</v>
      </c>
      <c r="C41" s="137">
        <v>966</v>
      </c>
      <c r="D41" s="56" t="s">
        <v>71</v>
      </c>
      <c r="E41" s="56" t="s">
        <v>120</v>
      </c>
      <c r="F41" s="20">
        <v>850</v>
      </c>
      <c r="G41" s="20"/>
      <c r="H41" s="24">
        <f>2+2</f>
        <v>4</v>
      </c>
      <c r="I41" s="103"/>
      <c r="J41"/>
      <c r="K41"/>
      <c r="L41"/>
    </row>
    <row r="42" spans="1:8" ht="54.75" customHeight="1" thickBot="1">
      <c r="A42" s="36" t="s">
        <v>148</v>
      </c>
      <c r="B42" s="132" t="s">
        <v>285</v>
      </c>
      <c r="C42" s="38"/>
      <c r="D42" s="39" t="s">
        <v>71</v>
      </c>
      <c r="E42" s="39" t="s">
        <v>151</v>
      </c>
      <c r="F42" s="38"/>
      <c r="G42" s="38"/>
      <c r="H42" s="59">
        <f>H43</f>
        <v>7.2</v>
      </c>
    </row>
    <row r="43" spans="1:8" ht="28.5" customHeight="1">
      <c r="A43" s="55" t="s">
        <v>149</v>
      </c>
      <c r="B43" s="90" t="s">
        <v>24</v>
      </c>
      <c r="C43" s="41">
        <v>966</v>
      </c>
      <c r="D43" s="42" t="s">
        <v>71</v>
      </c>
      <c r="E43" s="55" t="s">
        <v>151</v>
      </c>
      <c r="F43" s="41">
        <v>200</v>
      </c>
      <c r="G43" s="41"/>
      <c r="H43" s="51">
        <f>H44</f>
        <v>7.2</v>
      </c>
    </row>
    <row r="44" spans="1:8" ht="33" customHeight="1" thickBot="1">
      <c r="A44" s="1"/>
      <c r="B44" s="4" t="s">
        <v>90</v>
      </c>
      <c r="C44" s="85">
        <v>966</v>
      </c>
      <c r="D44" s="84" t="s">
        <v>71</v>
      </c>
      <c r="E44" s="1" t="s">
        <v>151</v>
      </c>
      <c r="F44" s="85">
        <v>240</v>
      </c>
      <c r="G44" s="85"/>
      <c r="H44" s="22">
        <v>7.2</v>
      </c>
    </row>
    <row r="45" spans="1:8" ht="52.5" customHeight="1" thickBot="1">
      <c r="A45" s="36" t="s">
        <v>82</v>
      </c>
      <c r="B45" s="131" t="s">
        <v>284</v>
      </c>
      <c r="C45" s="38"/>
      <c r="D45" s="39" t="s">
        <v>71</v>
      </c>
      <c r="E45" s="39" t="s">
        <v>152</v>
      </c>
      <c r="F45" s="38"/>
      <c r="G45" s="38"/>
      <c r="H45" s="59">
        <f>H46+H48</f>
        <v>4157.7</v>
      </c>
    </row>
    <row r="46" spans="1:14" ht="54.75" customHeight="1">
      <c r="A46" s="7" t="s">
        <v>83</v>
      </c>
      <c r="B46" s="8" t="s">
        <v>87</v>
      </c>
      <c r="C46" s="25">
        <v>966</v>
      </c>
      <c r="D46" s="7" t="s">
        <v>71</v>
      </c>
      <c r="E46" s="7" t="s">
        <v>152</v>
      </c>
      <c r="F46" s="25">
        <v>100</v>
      </c>
      <c r="G46" s="25"/>
      <c r="H46" s="21">
        <f>H47</f>
        <v>3829.7999999999997</v>
      </c>
      <c r="N46" s="117"/>
    </row>
    <row r="47" spans="1:8" ht="36" customHeight="1">
      <c r="A47" s="14"/>
      <c r="B47" s="17" t="s">
        <v>6</v>
      </c>
      <c r="C47" s="23">
        <v>966</v>
      </c>
      <c r="D47" s="7" t="s">
        <v>71</v>
      </c>
      <c r="E47" s="7" t="s">
        <v>152</v>
      </c>
      <c r="F47" s="23">
        <v>120</v>
      </c>
      <c r="G47" s="23"/>
      <c r="H47" s="22">
        <f>2940.6+888+1.2</f>
        <v>3829.7999999999997</v>
      </c>
    </row>
    <row r="48" spans="1:8" ht="27.75" customHeight="1">
      <c r="A48" s="7" t="s">
        <v>150</v>
      </c>
      <c r="B48" s="86" t="s">
        <v>24</v>
      </c>
      <c r="C48" s="23"/>
      <c r="D48" s="1" t="s">
        <v>71</v>
      </c>
      <c r="E48" s="7" t="s">
        <v>152</v>
      </c>
      <c r="F48" s="23">
        <v>200</v>
      </c>
      <c r="G48" s="23"/>
      <c r="H48" s="22">
        <f>H49</f>
        <v>327.9</v>
      </c>
    </row>
    <row r="49" spans="1:8" ht="27.75" customHeight="1" thickBot="1">
      <c r="A49" s="7"/>
      <c r="B49" s="4" t="s">
        <v>90</v>
      </c>
      <c r="C49" s="23">
        <v>966</v>
      </c>
      <c r="D49" s="1" t="s">
        <v>71</v>
      </c>
      <c r="E49" s="7" t="s">
        <v>152</v>
      </c>
      <c r="F49" s="23">
        <v>240</v>
      </c>
      <c r="G49" s="23"/>
      <c r="H49" s="22">
        <f>327.9</f>
        <v>327.9</v>
      </c>
    </row>
    <row r="50" spans="1:12" s="88" customFormat="1" ht="18" customHeight="1" thickBot="1">
      <c r="A50" s="63" t="s">
        <v>25</v>
      </c>
      <c r="B50" s="62" t="s">
        <v>325</v>
      </c>
      <c r="C50" s="63">
        <v>966</v>
      </c>
      <c r="D50" s="64" t="s">
        <v>322</v>
      </c>
      <c r="E50" s="64"/>
      <c r="F50" s="63"/>
      <c r="G50" s="63"/>
      <c r="H50" s="65">
        <f>H51+H56</f>
        <v>7547.8</v>
      </c>
      <c r="I50" s="103"/>
      <c r="J50"/>
      <c r="K50"/>
      <c r="L50"/>
    </row>
    <row r="51" spans="1:12" s="88" customFormat="1" ht="21" customHeight="1" thickBot="1">
      <c r="A51" s="187" t="s">
        <v>81</v>
      </c>
      <c r="B51" s="66" t="s">
        <v>326</v>
      </c>
      <c r="C51" s="38">
        <v>966</v>
      </c>
      <c r="D51" s="39" t="s">
        <v>322</v>
      </c>
      <c r="E51" s="39" t="s">
        <v>323</v>
      </c>
      <c r="F51" s="38"/>
      <c r="G51" s="38"/>
      <c r="H51" s="59">
        <f>H52+H54</f>
        <v>3420</v>
      </c>
      <c r="I51" s="103"/>
      <c r="J51"/>
      <c r="K51"/>
      <c r="L51"/>
    </row>
    <row r="52" spans="1:12" s="88" customFormat="1" ht="40.5">
      <c r="A52" s="89" t="s">
        <v>28</v>
      </c>
      <c r="B52" s="8" t="s">
        <v>87</v>
      </c>
      <c r="C52" s="18">
        <v>966</v>
      </c>
      <c r="D52" s="13" t="s">
        <v>322</v>
      </c>
      <c r="E52" s="54" t="s">
        <v>323</v>
      </c>
      <c r="F52" s="18">
        <v>100</v>
      </c>
      <c r="G52" s="18"/>
      <c r="H52" s="21">
        <f>H53</f>
        <v>2420.5</v>
      </c>
      <c r="I52" s="103"/>
      <c r="J52"/>
      <c r="K52"/>
      <c r="L52"/>
    </row>
    <row r="53" spans="1:12" s="88" customFormat="1" ht="20.25">
      <c r="A53" s="84"/>
      <c r="B53" s="17" t="s">
        <v>6</v>
      </c>
      <c r="C53" s="173">
        <v>966</v>
      </c>
      <c r="D53" s="13" t="s">
        <v>322</v>
      </c>
      <c r="E53" s="1" t="s">
        <v>323</v>
      </c>
      <c r="F53" s="85">
        <v>120</v>
      </c>
      <c r="G53" s="173"/>
      <c r="H53" s="138">
        <v>2420.5</v>
      </c>
      <c r="I53" s="103"/>
      <c r="J53" t="s">
        <v>164</v>
      </c>
      <c r="K53"/>
      <c r="L53"/>
    </row>
    <row r="54" spans="1:12" s="88" customFormat="1" ht="20.25">
      <c r="A54" s="89" t="s">
        <v>335</v>
      </c>
      <c r="B54" s="86" t="s">
        <v>24</v>
      </c>
      <c r="C54" s="173"/>
      <c r="D54" s="13" t="s">
        <v>322</v>
      </c>
      <c r="E54" s="7" t="s">
        <v>323</v>
      </c>
      <c r="F54" s="85">
        <v>200</v>
      </c>
      <c r="G54" s="173"/>
      <c r="H54" s="138">
        <f>H55</f>
        <v>999.5</v>
      </c>
      <c r="I54" s="103"/>
      <c r="J54"/>
      <c r="K54"/>
      <c r="L54"/>
    </row>
    <row r="55" spans="1:12" s="88" customFormat="1" ht="21" thickBot="1">
      <c r="A55" s="84"/>
      <c r="B55" s="4" t="s">
        <v>90</v>
      </c>
      <c r="C55" s="173">
        <v>966</v>
      </c>
      <c r="D55" s="13" t="s">
        <v>322</v>
      </c>
      <c r="E55" s="55" t="s">
        <v>323</v>
      </c>
      <c r="F55" s="85">
        <v>240</v>
      </c>
      <c r="G55" s="173"/>
      <c r="H55" s="138">
        <v>999.5</v>
      </c>
      <c r="I55" s="103"/>
      <c r="J55" t="s">
        <v>164</v>
      </c>
      <c r="K55"/>
      <c r="L55"/>
    </row>
    <row r="56" spans="1:12" s="88" customFormat="1" ht="21" customHeight="1" thickBot="1">
      <c r="A56" s="187" t="s">
        <v>328</v>
      </c>
      <c r="B56" s="66" t="s">
        <v>327</v>
      </c>
      <c r="C56" s="38">
        <v>966</v>
      </c>
      <c r="D56" s="39" t="s">
        <v>322</v>
      </c>
      <c r="E56" s="39" t="s">
        <v>324</v>
      </c>
      <c r="F56" s="38"/>
      <c r="G56" s="38"/>
      <c r="H56" s="59">
        <f>H57</f>
        <v>4127.8</v>
      </c>
      <c r="I56" s="103"/>
      <c r="J56"/>
      <c r="K56"/>
      <c r="L56"/>
    </row>
    <row r="57" spans="1:12" s="88" customFormat="1" ht="41.25" thickBot="1">
      <c r="A57" s="89" t="s">
        <v>329</v>
      </c>
      <c r="B57" s="8" t="s">
        <v>87</v>
      </c>
      <c r="C57" s="18">
        <v>966</v>
      </c>
      <c r="D57" s="13" t="s">
        <v>322</v>
      </c>
      <c r="E57" s="54" t="s">
        <v>324</v>
      </c>
      <c r="F57" s="18">
        <v>100</v>
      </c>
      <c r="G57" s="18"/>
      <c r="H57" s="21">
        <f>H58</f>
        <v>4127.8</v>
      </c>
      <c r="I57" s="103"/>
      <c r="J57"/>
      <c r="K57"/>
      <c r="L57"/>
    </row>
    <row r="58" spans="1:12" s="88" customFormat="1" ht="21" thickBot="1">
      <c r="A58" s="84"/>
      <c r="B58" s="17" t="s">
        <v>6</v>
      </c>
      <c r="C58" s="173">
        <v>966</v>
      </c>
      <c r="D58" s="13" t="s">
        <v>322</v>
      </c>
      <c r="E58" s="54" t="s">
        <v>324</v>
      </c>
      <c r="F58" s="85">
        <v>120</v>
      </c>
      <c r="G58" s="173"/>
      <c r="H58" s="138">
        <v>4127.8</v>
      </c>
      <c r="I58" s="103"/>
      <c r="J58" t="s">
        <v>164</v>
      </c>
      <c r="K58"/>
      <c r="L58"/>
    </row>
    <row r="59" spans="1:12" s="88" customFormat="1" ht="18" customHeight="1" thickBot="1">
      <c r="A59" s="61" t="s">
        <v>30</v>
      </c>
      <c r="B59" s="62" t="s">
        <v>26</v>
      </c>
      <c r="C59" s="63">
        <v>966</v>
      </c>
      <c r="D59" s="64" t="s">
        <v>72</v>
      </c>
      <c r="E59" s="64"/>
      <c r="F59" s="63"/>
      <c r="G59" s="63"/>
      <c r="H59" s="65">
        <f>H60</f>
        <v>50</v>
      </c>
      <c r="I59" s="103"/>
      <c r="J59"/>
      <c r="K59"/>
      <c r="L59"/>
    </row>
    <row r="60" spans="1:12" s="88" customFormat="1" ht="21" customHeight="1" thickBot="1">
      <c r="A60" s="36" t="s">
        <v>31</v>
      </c>
      <c r="B60" s="66" t="s">
        <v>27</v>
      </c>
      <c r="C60" s="38">
        <v>966</v>
      </c>
      <c r="D60" s="39" t="s">
        <v>72</v>
      </c>
      <c r="E60" s="39" t="s">
        <v>121</v>
      </c>
      <c r="F60" s="38"/>
      <c r="G60" s="38"/>
      <c r="H60" s="59">
        <f>H61</f>
        <v>50</v>
      </c>
      <c r="I60" s="103"/>
      <c r="J60"/>
      <c r="K60"/>
      <c r="L60"/>
    </row>
    <row r="61" spans="1:12" s="88" customFormat="1" ht="24" customHeight="1">
      <c r="A61" s="13" t="s">
        <v>32</v>
      </c>
      <c r="B61" s="30" t="s">
        <v>91</v>
      </c>
      <c r="C61" s="18">
        <v>966</v>
      </c>
      <c r="D61" s="13" t="s">
        <v>72</v>
      </c>
      <c r="E61" s="54" t="s">
        <v>121</v>
      </c>
      <c r="F61" s="18">
        <v>800</v>
      </c>
      <c r="G61" s="18"/>
      <c r="H61" s="21">
        <f>H62</f>
        <v>50</v>
      </c>
      <c r="I61" s="103"/>
      <c r="J61"/>
      <c r="K61"/>
      <c r="L61"/>
    </row>
    <row r="62" spans="1:12" s="88" customFormat="1" ht="18.75" customHeight="1" thickBot="1">
      <c r="A62" s="14"/>
      <c r="B62" s="186" t="s">
        <v>29</v>
      </c>
      <c r="C62" s="85">
        <v>966</v>
      </c>
      <c r="D62" s="84" t="s">
        <v>72</v>
      </c>
      <c r="E62" s="84" t="s">
        <v>121</v>
      </c>
      <c r="F62" s="85">
        <v>870</v>
      </c>
      <c r="G62" s="85"/>
      <c r="H62" s="138">
        <v>50</v>
      </c>
      <c r="I62" s="103"/>
      <c r="J62" t="s">
        <v>164</v>
      </c>
      <c r="K62"/>
      <c r="L62"/>
    </row>
    <row r="63" spans="1:12" s="88" customFormat="1" ht="18" customHeight="1" thickBot="1">
      <c r="A63" s="61" t="s">
        <v>330</v>
      </c>
      <c r="B63" s="62" t="s">
        <v>13</v>
      </c>
      <c r="C63" s="63">
        <v>966</v>
      </c>
      <c r="D63" s="64" t="s">
        <v>70</v>
      </c>
      <c r="E63" s="64"/>
      <c r="F63" s="63"/>
      <c r="G63" s="63"/>
      <c r="H63" s="65">
        <f>H64+H67</f>
        <v>4693.1</v>
      </c>
      <c r="I63" s="103"/>
      <c r="J63"/>
      <c r="K63"/>
      <c r="L63"/>
    </row>
    <row r="64" spans="1:12" s="88" customFormat="1" ht="30.75" thickBot="1">
      <c r="A64" s="36" t="s">
        <v>331</v>
      </c>
      <c r="B64" s="37" t="s">
        <v>94</v>
      </c>
      <c r="C64" s="38">
        <v>966</v>
      </c>
      <c r="D64" s="39" t="s">
        <v>70</v>
      </c>
      <c r="E64" s="39" t="s">
        <v>219</v>
      </c>
      <c r="F64" s="38"/>
      <c r="G64" s="38"/>
      <c r="H64" s="59">
        <f>H65</f>
        <v>220</v>
      </c>
      <c r="I64" s="103"/>
      <c r="J64"/>
      <c r="K64"/>
      <c r="L64"/>
    </row>
    <row r="65" spans="1:12" s="88" customFormat="1" ht="29.25" customHeight="1">
      <c r="A65" s="13" t="s">
        <v>332</v>
      </c>
      <c r="B65" s="29" t="s">
        <v>24</v>
      </c>
      <c r="C65" s="18">
        <v>966</v>
      </c>
      <c r="D65" s="13" t="s">
        <v>70</v>
      </c>
      <c r="E65" s="123" t="s">
        <v>219</v>
      </c>
      <c r="F65" s="18">
        <v>200</v>
      </c>
      <c r="G65" s="18"/>
      <c r="H65" s="21">
        <f>H66</f>
        <v>220</v>
      </c>
      <c r="I65" s="103"/>
      <c r="J65"/>
      <c r="K65"/>
      <c r="L65"/>
    </row>
    <row r="66" spans="1:12" s="88" customFormat="1" ht="30" customHeight="1" thickBot="1">
      <c r="A66" s="13"/>
      <c r="B66" s="4" t="s">
        <v>90</v>
      </c>
      <c r="C66" s="18">
        <v>966</v>
      </c>
      <c r="D66" s="13" t="s">
        <v>70</v>
      </c>
      <c r="E66" s="84" t="s">
        <v>219</v>
      </c>
      <c r="F66" s="18">
        <v>240</v>
      </c>
      <c r="G66" s="18"/>
      <c r="H66" s="21">
        <v>220</v>
      </c>
      <c r="I66" s="103"/>
      <c r="J66"/>
      <c r="K66"/>
      <c r="L66"/>
    </row>
    <row r="67" spans="1:13" s="88" customFormat="1" ht="27" customHeight="1" thickBot="1">
      <c r="A67" s="36" t="s">
        <v>333</v>
      </c>
      <c r="B67" s="37" t="s">
        <v>168</v>
      </c>
      <c r="C67" s="38"/>
      <c r="D67" s="39" t="s">
        <v>70</v>
      </c>
      <c r="E67" s="39" t="s">
        <v>163</v>
      </c>
      <c r="F67" s="38"/>
      <c r="G67" s="170"/>
      <c r="H67" s="59">
        <f>H68+H73</f>
        <v>4473.1</v>
      </c>
      <c r="I67" s="103"/>
      <c r="J67"/>
      <c r="K67"/>
      <c r="L67"/>
      <c r="M67" s="126"/>
    </row>
    <row r="68" spans="1:12" s="88" customFormat="1" ht="61.5" customHeight="1">
      <c r="A68" s="13" t="s">
        <v>353</v>
      </c>
      <c r="B68" s="3" t="s">
        <v>87</v>
      </c>
      <c r="C68" s="18"/>
      <c r="D68" s="13" t="s">
        <v>70</v>
      </c>
      <c r="E68" s="7" t="s">
        <v>163</v>
      </c>
      <c r="F68" s="18">
        <v>100</v>
      </c>
      <c r="G68" s="18"/>
      <c r="H68" s="21">
        <f>H69</f>
        <v>3873</v>
      </c>
      <c r="I68" s="103"/>
      <c r="J68"/>
      <c r="K68"/>
      <c r="L68"/>
    </row>
    <row r="69" spans="1:12" s="88" customFormat="1" ht="20.25">
      <c r="A69" s="14"/>
      <c r="B69" s="4" t="s">
        <v>165</v>
      </c>
      <c r="C69" s="19"/>
      <c r="D69" s="14" t="s">
        <v>70</v>
      </c>
      <c r="E69" s="1" t="s">
        <v>163</v>
      </c>
      <c r="F69" s="19">
        <v>110</v>
      </c>
      <c r="G69" s="19"/>
      <c r="H69" s="22">
        <f>2974.6+898.4</f>
        <v>3873</v>
      </c>
      <c r="I69" s="103"/>
      <c r="J69"/>
      <c r="K69"/>
      <c r="L69"/>
    </row>
    <row r="70" spans="1:12" s="88" customFormat="1" ht="20.25" hidden="1">
      <c r="A70" s="14"/>
      <c r="B70" s="4" t="s">
        <v>162</v>
      </c>
      <c r="C70" s="19"/>
      <c r="D70" s="14" t="s">
        <v>70</v>
      </c>
      <c r="E70" s="1" t="s">
        <v>163</v>
      </c>
      <c r="F70" s="19">
        <v>111</v>
      </c>
      <c r="G70" s="19"/>
      <c r="H70" s="22">
        <v>2743.8</v>
      </c>
      <c r="I70" s="103"/>
      <c r="J70"/>
      <c r="K70"/>
      <c r="L70"/>
    </row>
    <row r="71" spans="1:12" s="88" customFormat="1" ht="20.25" hidden="1">
      <c r="A71" s="14"/>
      <c r="B71" s="4" t="s">
        <v>194</v>
      </c>
      <c r="C71" s="19"/>
      <c r="D71" s="14" t="s">
        <v>70</v>
      </c>
      <c r="E71" s="1" t="s">
        <v>163</v>
      </c>
      <c r="F71" s="19">
        <v>112</v>
      </c>
      <c r="G71" s="19"/>
      <c r="H71" s="22">
        <v>6.6</v>
      </c>
      <c r="I71" s="103"/>
      <c r="J71"/>
      <c r="K71"/>
      <c r="L71"/>
    </row>
    <row r="72" spans="1:12" s="88" customFormat="1" ht="40.5" hidden="1">
      <c r="A72" s="14"/>
      <c r="B72" s="4" t="s">
        <v>166</v>
      </c>
      <c r="C72" s="19"/>
      <c r="D72" s="14" t="s">
        <v>70</v>
      </c>
      <c r="E72" s="1" t="s">
        <v>163</v>
      </c>
      <c r="F72" s="19">
        <v>119</v>
      </c>
      <c r="G72" s="19"/>
      <c r="H72" s="22">
        <v>836.9</v>
      </c>
      <c r="I72" s="103"/>
      <c r="J72"/>
      <c r="K72"/>
      <c r="L72"/>
    </row>
    <row r="73" spans="1:14" s="88" customFormat="1" ht="29.25" customHeight="1">
      <c r="A73" s="42" t="s">
        <v>354</v>
      </c>
      <c r="B73" s="40" t="s">
        <v>24</v>
      </c>
      <c r="C73" s="41">
        <v>966</v>
      </c>
      <c r="D73" s="42" t="s">
        <v>70</v>
      </c>
      <c r="E73" s="55" t="s">
        <v>163</v>
      </c>
      <c r="F73" s="41">
        <v>200</v>
      </c>
      <c r="G73" s="41"/>
      <c r="H73" s="51">
        <f>H74</f>
        <v>600.1</v>
      </c>
      <c r="I73" s="103"/>
      <c r="J73"/>
      <c r="K73"/>
      <c r="L73"/>
      <c r="M73" s="88">
        <v>7.2</v>
      </c>
      <c r="N73" s="88">
        <v>6.6</v>
      </c>
    </row>
    <row r="74" spans="1:12" s="88" customFormat="1" ht="34.5" customHeight="1" thickBot="1">
      <c r="A74" s="44"/>
      <c r="B74" s="5" t="s">
        <v>90</v>
      </c>
      <c r="C74" s="45">
        <v>966</v>
      </c>
      <c r="D74" s="44" t="s">
        <v>70</v>
      </c>
      <c r="E74" s="56" t="s">
        <v>163</v>
      </c>
      <c r="F74" s="45">
        <v>240</v>
      </c>
      <c r="G74" s="45"/>
      <c r="H74" s="24">
        <f>6.6+96+147.3+7.2+343</f>
        <v>600.1</v>
      </c>
      <c r="I74" s="103"/>
      <c r="J74"/>
      <c r="K74"/>
      <c r="L74"/>
    </row>
    <row r="75" spans="1:12" s="88" customFormat="1" ht="36" customHeight="1" thickBot="1">
      <c r="A75" s="67" t="s">
        <v>33</v>
      </c>
      <c r="B75" s="68" t="s">
        <v>34</v>
      </c>
      <c r="C75" s="69">
        <v>966</v>
      </c>
      <c r="D75" s="70" t="s">
        <v>73</v>
      </c>
      <c r="E75" s="70"/>
      <c r="F75" s="69"/>
      <c r="G75" s="69"/>
      <c r="H75" s="71">
        <f>H76</f>
        <v>0</v>
      </c>
      <c r="I75" s="103"/>
      <c r="J75"/>
      <c r="K75"/>
      <c r="L75"/>
    </row>
    <row r="76" spans="1:8" ht="21" thickBot="1">
      <c r="A76" s="61" t="s">
        <v>35</v>
      </c>
      <c r="B76" s="62" t="s">
        <v>36</v>
      </c>
      <c r="C76" s="63">
        <v>966</v>
      </c>
      <c r="D76" s="64" t="s">
        <v>74</v>
      </c>
      <c r="E76" s="64"/>
      <c r="F76" s="63"/>
      <c r="G76" s="63"/>
      <c r="H76" s="65">
        <f>H77</f>
        <v>0</v>
      </c>
    </row>
    <row r="77" spans="1:8" ht="61.5" thickBot="1">
      <c r="A77" s="36" t="s">
        <v>110</v>
      </c>
      <c r="B77" s="37" t="s">
        <v>111</v>
      </c>
      <c r="C77" s="38">
        <v>966</v>
      </c>
      <c r="D77" s="39" t="s">
        <v>74</v>
      </c>
      <c r="E77" s="39" t="s">
        <v>123</v>
      </c>
      <c r="F77" s="38"/>
      <c r="G77" s="38"/>
      <c r="H77" s="59">
        <f>H78</f>
        <v>0</v>
      </c>
    </row>
    <row r="78" spans="1:8" ht="30.75" customHeight="1">
      <c r="A78" s="13" t="s">
        <v>112</v>
      </c>
      <c r="B78" s="29" t="s">
        <v>24</v>
      </c>
      <c r="C78" s="18">
        <v>966</v>
      </c>
      <c r="D78" s="13" t="s">
        <v>74</v>
      </c>
      <c r="E78" s="7" t="s">
        <v>123</v>
      </c>
      <c r="F78" s="18">
        <v>200</v>
      </c>
      <c r="G78" s="18"/>
      <c r="H78" s="21">
        <f>H79</f>
        <v>0</v>
      </c>
    </row>
    <row r="79" spans="1:8" ht="27" customHeight="1">
      <c r="A79" s="13"/>
      <c r="B79" s="4" t="s">
        <v>90</v>
      </c>
      <c r="C79" s="18">
        <v>966</v>
      </c>
      <c r="D79" s="13" t="s">
        <v>74</v>
      </c>
      <c r="E79" s="7" t="s">
        <v>123</v>
      </c>
      <c r="F79" s="18">
        <v>240</v>
      </c>
      <c r="G79" s="18"/>
      <c r="H79" s="21">
        <v>0</v>
      </c>
    </row>
    <row r="80" spans="1:12" s="88" customFormat="1" ht="36" customHeight="1" thickBot="1">
      <c r="A80" s="104" t="s">
        <v>183</v>
      </c>
      <c r="B80" s="106" t="s">
        <v>232</v>
      </c>
      <c r="C80" s="107">
        <v>966</v>
      </c>
      <c r="D80" s="105" t="s">
        <v>233</v>
      </c>
      <c r="E80" s="105"/>
      <c r="F80" s="107"/>
      <c r="G80" s="107"/>
      <c r="H80" s="119">
        <f>H81+H87</f>
        <v>250</v>
      </c>
      <c r="I80" s="103"/>
      <c r="J80"/>
      <c r="K80"/>
      <c r="L80"/>
    </row>
    <row r="81" spans="1:8" ht="15.75" customHeight="1" thickBot="1">
      <c r="A81" s="61" t="s">
        <v>103</v>
      </c>
      <c r="B81" s="62" t="s">
        <v>234</v>
      </c>
      <c r="C81" s="63">
        <v>966</v>
      </c>
      <c r="D81" s="64" t="s">
        <v>230</v>
      </c>
      <c r="E81" s="64"/>
      <c r="F81" s="63"/>
      <c r="G81" s="63"/>
      <c r="H81" s="65">
        <f>H82</f>
        <v>200</v>
      </c>
    </row>
    <row r="82" spans="1:8" ht="61.5" thickBot="1">
      <c r="A82" s="36" t="s">
        <v>104</v>
      </c>
      <c r="B82" s="164" t="s">
        <v>299</v>
      </c>
      <c r="C82" s="38">
        <v>966</v>
      </c>
      <c r="D82" s="39" t="s">
        <v>230</v>
      </c>
      <c r="E82" s="39" t="s">
        <v>261</v>
      </c>
      <c r="F82" s="38"/>
      <c r="G82" s="38"/>
      <c r="H82" s="59">
        <f>H83+H85</f>
        <v>200</v>
      </c>
    </row>
    <row r="83" spans="1:8" ht="64.5" customHeight="1">
      <c r="A83" s="13" t="s">
        <v>105</v>
      </c>
      <c r="B83" s="162" t="s">
        <v>305</v>
      </c>
      <c r="C83" s="18">
        <v>966</v>
      </c>
      <c r="D83" s="13" t="s">
        <v>230</v>
      </c>
      <c r="E83" s="7" t="s">
        <v>261</v>
      </c>
      <c r="F83" s="18">
        <v>100</v>
      </c>
      <c r="G83" s="18"/>
      <c r="H83" s="21">
        <f>H84</f>
        <v>200</v>
      </c>
    </row>
    <row r="84" spans="1:8" ht="21" thickBot="1">
      <c r="A84" s="13"/>
      <c r="B84" s="31" t="s">
        <v>165</v>
      </c>
      <c r="C84" s="18">
        <v>966</v>
      </c>
      <c r="D84" s="13" t="s">
        <v>230</v>
      </c>
      <c r="E84" s="7" t="s">
        <v>261</v>
      </c>
      <c r="F84" s="18">
        <v>110</v>
      </c>
      <c r="G84" s="18"/>
      <c r="H84" s="159">
        <v>200</v>
      </c>
    </row>
    <row r="85" spans="1:8" ht="20.25" hidden="1">
      <c r="A85" s="13" t="s">
        <v>304</v>
      </c>
      <c r="B85" s="31" t="s">
        <v>306</v>
      </c>
      <c r="C85" s="18">
        <v>966</v>
      </c>
      <c r="D85" s="13" t="s">
        <v>230</v>
      </c>
      <c r="E85" s="7" t="s">
        <v>261</v>
      </c>
      <c r="F85" s="18">
        <v>800</v>
      </c>
      <c r="G85" s="18"/>
      <c r="H85" s="21">
        <f>H86</f>
        <v>0</v>
      </c>
    </row>
    <row r="86" spans="1:8" ht="41.25" customHeight="1" hidden="1" thickBot="1">
      <c r="A86" s="42"/>
      <c r="B86" s="171" t="s">
        <v>293</v>
      </c>
      <c r="C86" s="41">
        <v>966</v>
      </c>
      <c r="D86" s="42" t="s">
        <v>230</v>
      </c>
      <c r="E86" s="55" t="s">
        <v>261</v>
      </c>
      <c r="F86" s="41">
        <v>810</v>
      </c>
      <c r="G86" s="41"/>
      <c r="H86" s="51">
        <v>0</v>
      </c>
    </row>
    <row r="87" spans="1:8" ht="13.5" thickBot="1">
      <c r="A87" s="61" t="s">
        <v>237</v>
      </c>
      <c r="B87" s="62" t="s">
        <v>292</v>
      </c>
      <c r="C87" s="63">
        <v>966</v>
      </c>
      <c r="D87" s="64" t="s">
        <v>231</v>
      </c>
      <c r="E87" s="64"/>
      <c r="F87" s="63"/>
      <c r="G87" s="63"/>
      <c r="H87" s="65">
        <f>H88</f>
        <v>50</v>
      </c>
    </row>
    <row r="88" spans="1:8" ht="81" customHeight="1" thickBot="1">
      <c r="A88" s="36" t="s">
        <v>238</v>
      </c>
      <c r="B88" s="37" t="s">
        <v>113</v>
      </c>
      <c r="C88" s="38">
        <v>966</v>
      </c>
      <c r="D88" s="39" t="s">
        <v>231</v>
      </c>
      <c r="E88" s="39" t="s">
        <v>221</v>
      </c>
      <c r="F88" s="38"/>
      <c r="G88" s="38"/>
      <c r="H88" s="59">
        <f>H89</f>
        <v>50</v>
      </c>
    </row>
    <row r="89" spans="1:8" ht="30" customHeight="1">
      <c r="A89" s="13" t="s">
        <v>239</v>
      </c>
      <c r="B89" s="29" t="s">
        <v>24</v>
      </c>
      <c r="C89" s="18">
        <v>966</v>
      </c>
      <c r="D89" s="13" t="s">
        <v>231</v>
      </c>
      <c r="E89" s="42" t="s">
        <v>221</v>
      </c>
      <c r="F89" s="18">
        <v>200</v>
      </c>
      <c r="G89" s="18"/>
      <c r="H89" s="21">
        <f>H90</f>
        <v>50</v>
      </c>
    </row>
    <row r="90" spans="1:8" ht="31.5" customHeight="1" thickBot="1">
      <c r="A90" s="13"/>
      <c r="B90" s="4" t="s">
        <v>90</v>
      </c>
      <c r="C90" s="18">
        <v>966</v>
      </c>
      <c r="D90" s="13" t="s">
        <v>231</v>
      </c>
      <c r="E90" s="84" t="s">
        <v>221</v>
      </c>
      <c r="F90" s="18">
        <v>240</v>
      </c>
      <c r="G90" s="18"/>
      <c r="H90" s="159">
        <v>50</v>
      </c>
    </row>
    <row r="91" spans="1:8" ht="31.5" customHeight="1" thickBot="1">
      <c r="A91" s="67" t="s">
        <v>102</v>
      </c>
      <c r="B91" s="68" t="s">
        <v>37</v>
      </c>
      <c r="C91" s="69">
        <v>966</v>
      </c>
      <c r="D91" s="70" t="s">
        <v>75</v>
      </c>
      <c r="E91" s="70"/>
      <c r="F91" s="69"/>
      <c r="G91" s="69"/>
      <c r="H91" s="71">
        <f>H92</f>
        <v>56207.600000000006</v>
      </c>
    </row>
    <row r="92" spans="1:8" ht="19.5" customHeight="1" thickBot="1">
      <c r="A92" s="61" t="s">
        <v>114</v>
      </c>
      <c r="B92" s="62" t="s">
        <v>38</v>
      </c>
      <c r="C92" s="63">
        <v>966</v>
      </c>
      <c r="D92" s="64" t="s">
        <v>76</v>
      </c>
      <c r="E92" s="64"/>
      <c r="F92" s="63"/>
      <c r="G92" s="63"/>
      <c r="H92" s="65">
        <f>H93+H97+H101+H110+H104+H107</f>
        <v>56207.600000000006</v>
      </c>
    </row>
    <row r="93" spans="1:8" ht="48.75" customHeight="1" thickBot="1">
      <c r="A93" s="36" t="s">
        <v>39</v>
      </c>
      <c r="B93" s="37" t="s">
        <v>99</v>
      </c>
      <c r="C93" s="38">
        <v>966</v>
      </c>
      <c r="D93" s="39" t="s">
        <v>76</v>
      </c>
      <c r="E93" s="39" t="s">
        <v>222</v>
      </c>
      <c r="F93" s="38"/>
      <c r="G93" s="38"/>
      <c r="H93" s="59">
        <f>H94</f>
        <v>10366.6</v>
      </c>
    </row>
    <row r="94" spans="1:8" ht="30" customHeight="1" thickBot="1">
      <c r="A94" s="13" t="s">
        <v>40</v>
      </c>
      <c r="B94" s="46" t="s">
        <v>24</v>
      </c>
      <c r="C94" s="47">
        <v>966</v>
      </c>
      <c r="D94" s="48" t="s">
        <v>76</v>
      </c>
      <c r="E94" s="124" t="s">
        <v>222</v>
      </c>
      <c r="F94" s="47">
        <v>200</v>
      </c>
      <c r="G94" s="47"/>
      <c r="H94" s="49">
        <f>H95</f>
        <v>10366.6</v>
      </c>
    </row>
    <row r="95" spans="1:10" ht="28.5" customHeight="1" thickBot="1">
      <c r="A95" s="13"/>
      <c r="B95" s="4" t="s">
        <v>90</v>
      </c>
      <c r="C95" s="47">
        <v>966</v>
      </c>
      <c r="D95" s="48" t="s">
        <v>76</v>
      </c>
      <c r="E95" s="124" t="s">
        <v>222</v>
      </c>
      <c r="F95" s="47">
        <v>240</v>
      </c>
      <c r="G95" s="47"/>
      <c r="H95" s="49">
        <f>10366.6</f>
        <v>10366.6</v>
      </c>
      <c r="J95">
        <v>-500</v>
      </c>
    </row>
    <row r="96" spans="1:10" ht="5.25" customHeight="1" hidden="1" thickBot="1">
      <c r="A96" s="13"/>
      <c r="B96" s="31" t="s">
        <v>133</v>
      </c>
      <c r="C96" s="47">
        <v>966</v>
      </c>
      <c r="D96" s="48" t="s">
        <v>76</v>
      </c>
      <c r="E96" s="122" t="s">
        <v>222</v>
      </c>
      <c r="F96" s="47">
        <v>244</v>
      </c>
      <c r="G96" s="47"/>
      <c r="H96" s="49">
        <v>5715.9</v>
      </c>
      <c r="J96" t="s">
        <v>161</v>
      </c>
    </row>
    <row r="97" spans="1:8" ht="38.25" customHeight="1" thickBot="1">
      <c r="A97" s="36" t="s">
        <v>193</v>
      </c>
      <c r="B97" s="37" t="s">
        <v>100</v>
      </c>
      <c r="C97" s="38">
        <v>966</v>
      </c>
      <c r="D97" s="39" t="s">
        <v>76</v>
      </c>
      <c r="E97" s="39" t="s">
        <v>223</v>
      </c>
      <c r="F97" s="38"/>
      <c r="G97" s="38"/>
      <c r="H97" s="59">
        <f>H98</f>
        <v>9827.9</v>
      </c>
    </row>
    <row r="98" spans="1:8" ht="27" customHeight="1">
      <c r="A98" s="13" t="s">
        <v>240</v>
      </c>
      <c r="B98" s="29" t="s">
        <v>24</v>
      </c>
      <c r="C98" s="18">
        <v>966</v>
      </c>
      <c r="D98" s="13" t="s">
        <v>76</v>
      </c>
      <c r="E98" s="89" t="s">
        <v>223</v>
      </c>
      <c r="F98" s="18">
        <v>200</v>
      </c>
      <c r="G98" s="18"/>
      <c r="H98" s="21">
        <f>H99</f>
        <v>9827.9</v>
      </c>
    </row>
    <row r="99" spans="1:10" ht="26.25" customHeight="1" thickBot="1">
      <c r="A99" s="13"/>
      <c r="B99" s="4" t="s">
        <v>90</v>
      </c>
      <c r="C99" s="18">
        <v>966</v>
      </c>
      <c r="D99" s="13" t="s">
        <v>76</v>
      </c>
      <c r="E99" s="89" t="s">
        <v>223</v>
      </c>
      <c r="F99" s="18">
        <v>240</v>
      </c>
      <c r="G99" s="18"/>
      <c r="H99" s="21">
        <f>9627.9+200</f>
        <v>9827.9</v>
      </c>
      <c r="J99">
        <v>-500</v>
      </c>
    </row>
    <row r="100" spans="1:10" ht="21" hidden="1" thickBot="1">
      <c r="A100" s="13"/>
      <c r="B100" s="31" t="s">
        <v>133</v>
      </c>
      <c r="C100" s="18">
        <v>966</v>
      </c>
      <c r="D100" s="13" t="s">
        <v>76</v>
      </c>
      <c r="E100" s="121" t="s">
        <v>223</v>
      </c>
      <c r="F100" s="18">
        <v>244</v>
      </c>
      <c r="G100" s="18"/>
      <c r="H100" s="21">
        <v>3240</v>
      </c>
      <c r="J100" t="s">
        <v>161</v>
      </c>
    </row>
    <row r="101" spans="1:8" ht="39" customHeight="1" thickBot="1">
      <c r="A101" s="36" t="s">
        <v>241</v>
      </c>
      <c r="B101" s="37" t="s">
        <v>101</v>
      </c>
      <c r="C101" s="38">
        <v>966</v>
      </c>
      <c r="D101" s="39" t="s">
        <v>76</v>
      </c>
      <c r="E101" s="39" t="s">
        <v>224</v>
      </c>
      <c r="F101" s="38"/>
      <c r="G101" s="38"/>
      <c r="H101" s="59">
        <f>H102</f>
        <v>16119.2</v>
      </c>
    </row>
    <row r="102" spans="1:8" ht="25.5" customHeight="1">
      <c r="A102" s="13" t="s">
        <v>242</v>
      </c>
      <c r="B102" s="50" t="s">
        <v>24</v>
      </c>
      <c r="C102" s="18">
        <v>966</v>
      </c>
      <c r="D102" s="13" t="s">
        <v>76</v>
      </c>
      <c r="E102" s="89" t="s">
        <v>224</v>
      </c>
      <c r="F102" s="18">
        <v>200</v>
      </c>
      <c r="G102" s="18"/>
      <c r="H102" s="21">
        <f>H103</f>
        <v>16119.2</v>
      </c>
    </row>
    <row r="103" spans="1:10" ht="32.25" customHeight="1" thickBot="1">
      <c r="A103" s="13"/>
      <c r="B103" s="4" t="s">
        <v>90</v>
      </c>
      <c r="C103" s="18">
        <v>966</v>
      </c>
      <c r="D103" s="13" t="s">
        <v>76</v>
      </c>
      <c r="E103" s="89" t="s">
        <v>224</v>
      </c>
      <c r="F103" s="18">
        <v>240</v>
      </c>
      <c r="G103" s="18"/>
      <c r="H103" s="21">
        <v>16119.2</v>
      </c>
      <c r="J103">
        <f>-700-1729</f>
        <v>-2429</v>
      </c>
    </row>
    <row r="104" spans="1:8" ht="51" thickBot="1">
      <c r="A104" s="36" t="s">
        <v>243</v>
      </c>
      <c r="B104" s="37" t="s">
        <v>320</v>
      </c>
      <c r="C104" s="38">
        <v>966</v>
      </c>
      <c r="D104" s="39" t="s">
        <v>76</v>
      </c>
      <c r="E104" s="39" t="s">
        <v>317</v>
      </c>
      <c r="F104" s="38"/>
      <c r="G104" s="38"/>
      <c r="H104" s="59">
        <f>H105</f>
        <v>2979.3</v>
      </c>
    </row>
    <row r="105" spans="1:8" ht="25.5" customHeight="1">
      <c r="A105" s="13" t="s">
        <v>244</v>
      </c>
      <c r="B105" s="50" t="s">
        <v>24</v>
      </c>
      <c r="C105" s="18">
        <v>966</v>
      </c>
      <c r="D105" s="13" t="s">
        <v>76</v>
      </c>
      <c r="E105" s="89" t="s">
        <v>317</v>
      </c>
      <c r="F105" s="18">
        <v>200</v>
      </c>
      <c r="G105" s="18"/>
      <c r="H105" s="21">
        <f>H106</f>
        <v>2979.3</v>
      </c>
    </row>
    <row r="106" spans="1:10" ht="32.25" customHeight="1" thickBot="1">
      <c r="A106" s="13"/>
      <c r="B106" s="4" t="s">
        <v>90</v>
      </c>
      <c r="C106" s="18">
        <v>966</v>
      </c>
      <c r="D106" s="13" t="s">
        <v>76</v>
      </c>
      <c r="E106" s="89" t="s">
        <v>317</v>
      </c>
      <c r="F106" s="18">
        <v>240</v>
      </c>
      <c r="G106" s="18"/>
      <c r="H106" s="21">
        <v>2979.3</v>
      </c>
      <c r="J106">
        <f>-700-1729</f>
        <v>-2429</v>
      </c>
    </row>
    <row r="107" spans="1:8" ht="41.25" thickBot="1">
      <c r="A107" s="36" t="s">
        <v>311</v>
      </c>
      <c r="B107" s="37" t="s">
        <v>318</v>
      </c>
      <c r="C107" s="38">
        <v>966</v>
      </c>
      <c r="D107" s="39" t="s">
        <v>76</v>
      </c>
      <c r="E107" s="39" t="s">
        <v>319</v>
      </c>
      <c r="F107" s="38"/>
      <c r="G107" s="38"/>
      <c r="H107" s="59">
        <f>H108</f>
        <v>966</v>
      </c>
    </row>
    <row r="108" spans="1:8" ht="25.5" customHeight="1">
      <c r="A108" s="13" t="s">
        <v>312</v>
      </c>
      <c r="B108" s="50" t="s">
        <v>24</v>
      </c>
      <c r="C108" s="18">
        <v>966</v>
      </c>
      <c r="D108" s="13" t="s">
        <v>76</v>
      </c>
      <c r="E108" s="89" t="s">
        <v>319</v>
      </c>
      <c r="F108" s="18">
        <v>200</v>
      </c>
      <c r="G108" s="18"/>
      <c r="H108" s="21">
        <f>H109</f>
        <v>966</v>
      </c>
    </row>
    <row r="109" spans="1:10" ht="32.25" customHeight="1" thickBot="1">
      <c r="A109" s="13"/>
      <c r="B109" s="5" t="s">
        <v>90</v>
      </c>
      <c r="C109" s="41">
        <v>966</v>
      </c>
      <c r="D109" s="42" t="s">
        <v>76</v>
      </c>
      <c r="E109" s="42" t="s">
        <v>319</v>
      </c>
      <c r="F109" s="41">
        <v>240</v>
      </c>
      <c r="G109" s="41"/>
      <c r="H109" s="51">
        <v>966</v>
      </c>
      <c r="J109">
        <f>-700-1729</f>
        <v>-2429</v>
      </c>
    </row>
    <row r="110" spans="1:8" ht="25.5" customHeight="1" thickBot="1">
      <c r="A110" s="160" t="s">
        <v>313</v>
      </c>
      <c r="B110" s="161" t="s">
        <v>167</v>
      </c>
      <c r="C110" s="38"/>
      <c r="D110" s="39" t="s">
        <v>76</v>
      </c>
      <c r="E110" s="39" t="s">
        <v>225</v>
      </c>
      <c r="F110" s="38"/>
      <c r="G110" s="38"/>
      <c r="H110" s="59">
        <f>H111+H113+H115</f>
        <v>15948.600000000002</v>
      </c>
    </row>
    <row r="111" spans="1:8" ht="40.5">
      <c r="A111" s="13" t="s">
        <v>314</v>
      </c>
      <c r="B111" s="3" t="s">
        <v>87</v>
      </c>
      <c r="C111" s="18"/>
      <c r="D111" s="13" t="s">
        <v>76</v>
      </c>
      <c r="E111" s="89" t="s">
        <v>225</v>
      </c>
      <c r="F111" s="18">
        <v>100</v>
      </c>
      <c r="G111" s="18"/>
      <c r="H111" s="21">
        <f>H112</f>
        <v>11757.900000000001</v>
      </c>
    </row>
    <row r="112" spans="1:8" ht="20.25">
      <c r="A112" s="14"/>
      <c r="B112" s="4" t="s">
        <v>165</v>
      </c>
      <c r="C112" s="19"/>
      <c r="D112" s="14" t="s">
        <v>76</v>
      </c>
      <c r="E112" s="84" t="s">
        <v>225</v>
      </c>
      <c r="F112" s="19">
        <v>110</v>
      </c>
      <c r="G112" s="19"/>
      <c r="H112" s="22">
        <f>9030.6+2727.3</f>
        <v>11757.900000000001</v>
      </c>
    </row>
    <row r="113" spans="1:8" ht="29.25" customHeight="1">
      <c r="A113" s="14" t="s">
        <v>315</v>
      </c>
      <c r="B113" s="4" t="s">
        <v>24</v>
      </c>
      <c r="C113" s="19"/>
      <c r="D113" s="14" t="s">
        <v>76</v>
      </c>
      <c r="E113" s="84" t="s">
        <v>225</v>
      </c>
      <c r="F113" s="19">
        <v>200</v>
      </c>
      <c r="G113" s="19"/>
      <c r="H113" s="22">
        <f>H114</f>
        <v>4190.7</v>
      </c>
    </row>
    <row r="114" spans="1:8" ht="31.5" customHeight="1">
      <c r="A114" s="14"/>
      <c r="B114" s="4" t="s">
        <v>90</v>
      </c>
      <c r="C114" s="19"/>
      <c r="D114" s="14" t="s">
        <v>76</v>
      </c>
      <c r="E114" s="84" t="s">
        <v>225</v>
      </c>
      <c r="F114" s="19">
        <v>240</v>
      </c>
      <c r="G114" s="19"/>
      <c r="H114" s="22">
        <f>605.7+3385.2+142.1+53+0.5+4.2</f>
        <v>4190.7</v>
      </c>
    </row>
    <row r="115" spans="1:8" ht="18.75" customHeight="1">
      <c r="A115" s="14" t="s">
        <v>316</v>
      </c>
      <c r="B115" s="4" t="s">
        <v>91</v>
      </c>
      <c r="C115" s="19">
        <v>928</v>
      </c>
      <c r="D115" s="14" t="s">
        <v>76</v>
      </c>
      <c r="E115" s="1" t="s">
        <v>225</v>
      </c>
      <c r="F115" s="19">
        <v>800</v>
      </c>
      <c r="G115" s="19"/>
      <c r="H115" s="22">
        <f>H116</f>
        <v>0</v>
      </c>
    </row>
    <row r="116" spans="1:8" ht="18" customHeight="1" thickBot="1">
      <c r="A116" s="15"/>
      <c r="B116" s="110" t="s">
        <v>14</v>
      </c>
      <c r="C116" s="20">
        <v>928</v>
      </c>
      <c r="D116" s="15" t="s">
        <v>76</v>
      </c>
      <c r="E116" s="56" t="s">
        <v>225</v>
      </c>
      <c r="F116" s="20">
        <v>850</v>
      </c>
      <c r="G116" s="20"/>
      <c r="H116" s="24">
        <v>0</v>
      </c>
    </row>
    <row r="117" spans="1:10" ht="16.5" customHeight="1" thickBot="1">
      <c r="A117" s="185">
        <v>6</v>
      </c>
      <c r="B117" s="68" t="s">
        <v>41</v>
      </c>
      <c r="C117" s="69">
        <v>966</v>
      </c>
      <c r="D117" s="70" t="s">
        <v>77</v>
      </c>
      <c r="E117" s="70"/>
      <c r="F117" s="69"/>
      <c r="G117" s="69"/>
      <c r="H117" s="71">
        <f>H118+H122+H126</f>
        <v>716.5</v>
      </c>
      <c r="I117" s="103">
        <v>500.3</v>
      </c>
      <c r="J117" t="s">
        <v>161</v>
      </c>
    </row>
    <row r="118" spans="1:8" ht="21" thickBot="1">
      <c r="A118" s="61" t="s">
        <v>42</v>
      </c>
      <c r="B118" s="62" t="s">
        <v>289</v>
      </c>
      <c r="C118" s="63">
        <v>966</v>
      </c>
      <c r="D118" s="64" t="s">
        <v>78</v>
      </c>
      <c r="E118" s="64"/>
      <c r="F118" s="63"/>
      <c r="G118" s="63"/>
      <c r="H118" s="65">
        <f>H119</f>
        <v>100</v>
      </c>
    </row>
    <row r="119" spans="1:8" ht="61.5" thickBot="1">
      <c r="A119" s="36" t="s">
        <v>43</v>
      </c>
      <c r="B119" s="37" t="s">
        <v>93</v>
      </c>
      <c r="C119" s="38">
        <v>966</v>
      </c>
      <c r="D119" s="39" t="s">
        <v>78</v>
      </c>
      <c r="E119" s="39" t="s">
        <v>226</v>
      </c>
      <c r="F119" s="38"/>
      <c r="G119" s="38"/>
      <c r="H119" s="59">
        <f>H120</f>
        <v>100</v>
      </c>
    </row>
    <row r="120" spans="1:8" ht="26.25" customHeight="1">
      <c r="A120" s="13" t="s">
        <v>44</v>
      </c>
      <c r="B120" s="50" t="s">
        <v>24</v>
      </c>
      <c r="C120" s="18">
        <v>966</v>
      </c>
      <c r="D120" s="13" t="s">
        <v>78</v>
      </c>
      <c r="E120" s="89" t="s">
        <v>226</v>
      </c>
      <c r="F120" s="18">
        <v>200</v>
      </c>
      <c r="G120" s="18"/>
      <c r="H120" s="21">
        <f>H121</f>
        <v>100</v>
      </c>
    </row>
    <row r="121" spans="1:8" ht="32.25" customHeight="1" thickBot="1">
      <c r="A121" s="13"/>
      <c r="B121" s="4" t="s">
        <v>90</v>
      </c>
      <c r="C121" s="18">
        <v>966</v>
      </c>
      <c r="D121" s="13" t="s">
        <v>78</v>
      </c>
      <c r="E121" s="89" t="s">
        <v>226</v>
      </c>
      <c r="F121" s="18">
        <v>240</v>
      </c>
      <c r="G121" s="18"/>
      <c r="H121" s="21">
        <v>100</v>
      </c>
    </row>
    <row r="122" spans="1:8" ht="13.5" thickBot="1">
      <c r="A122" s="61" t="s">
        <v>339</v>
      </c>
      <c r="B122" s="62" t="s">
        <v>343</v>
      </c>
      <c r="C122" s="63">
        <v>966</v>
      </c>
      <c r="D122" s="64" t="s">
        <v>263</v>
      </c>
      <c r="E122" s="64"/>
      <c r="F122" s="63"/>
      <c r="G122" s="63"/>
      <c r="H122" s="65">
        <f>H123</f>
        <v>366.5</v>
      </c>
    </row>
    <row r="123" spans="1:8" ht="21" thickBot="1">
      <c r="A123" s="36" t="s">
        <v>340</v>
      </c>
      <c r="B123" s="37" t="s">
        <v>258</v>
      </c>
      <c r="C123" s="38">
        <v>966</v>
      </c>
      <c r="D123" s="39" t="s">
        <v>263</v>
      </c>
      <c r="E123" s="39" t="s">
        <v>262</v>
      </c>
      <c r="F123" s="38"/>
      <c r="G123" s="38"/>
      <c r="H123" s="59">
        <f>H124</f>
        <v>366.5</v>
      </c>
    </row>
    <row r="124" spans="1:8" ht="30" customHeight="1" thickBot="1">
      <c r="A124" s="13" t="s">
        <v>341</v>
      </c>
      <c r="B124" s="29" t="s">
        <v>24</v>
      </c>
      <c r="C124" s="18">
        <v>966</v>
      </c>
      <c r="D124" s="13" t="s">
        <v>263</v>
      </c>
      <c r="E124" s="129" t="s">
        <v>262</v>
      </c>
      <c r="F124" s="18">
        <v>200</v>
      </c>
      <c r="G124" s="18"/>
      <c r="H124" s="21">
        <f>H125</f>
        <v>366.5</v>
      </c>
    </row>
    <row r="125" spans="1:8" ht="27" customHeight="1" thickBot="1">
      <c r="A125" s="13"/>
      <c r="B125" s="4" t="s">
        <v>90</v>
      </c>
      <c r="C125" s="18">
        <v>966</v>
      </c>
      <c r="D125" s="13" t="s">
        <v>263</v>
      </c>
      <c r="E125" s="129" t="s">
        <v>262</v>
      </c>
      <c r="F125" s="18">
        <v>240</v>
      </c>
      <c r="G125" s="18"/>
      <c r="H125" s="159">
        <v>366.5</v>
      </c>
    </row>
    <row r="126" spans="1:8" ht="21" thickBot="1">
      <c r="A126" s="61" t="s">
        <v>344</v>
      </c>
      <c r="B126" s="62" t="s">
        <v>342</v>
      </c>
      <c r="C126" s="63">
        <v>966</v>
      </c>
      <c r="D126" s="64" t="s">
        <v>338</v>
      </c>
      <c r="E126" s="64"/>
      <c r="F126" s="63"/>
      <c r="G126" s="63"/>
      <c r="H126" s="65">
        <f>H127+H130+H133+H136</f>
        <v>250</v>
      </c>
    </row>
    <row r="127" spans="1:8" ht="51" thickBot="1">
      <c r="A127" s="36" t="s">
        <v>345</v>
      </c>
      <c r="B127" s="37" t="s">
        <v>95</v>
      </c>
      <c r="C127" s="38">
        <v>966</v>
      </c>
      <c r="D127" s="39" t="s">
        <v>338</v>
      </c>
      <c r="E127" s="39" t="s">
        <v>220</v>
      </c>
      <c r="F127" s="38"/>
      <c r="G127" s="38"/>
      <c r="H127" s="59">
        <f>H128</f>
        <v>100</v>
      </c>
    </row>
    <row r="128" spans="1:8" ht="30" customHeight="1">
      <c r="A128" s="13" t="s">
        <v>346</v>
      </c>
      <c r="B128" s="43" t="s">
        <v>24</v>
      </c>
      <c r="C128" s="25">
        <v>966</v>
      </c>
      <c r="D128" s="15" t="s">
        <v>338</v>
      </c>
      <c r="E128" s="42" t="s">
        <v>220</v>
      </c>
      <c r="F128" s="25">
        <v>200</v>
      </c>
      <c r="G128" s="25"/>
      <c r="H128" s="159">
        <f>H129</f>
        <v>100</v>
      </c>
    </row>
    <row r="129" spans="1:12" s="88" customFormat="1" ht="21" thickBot="1">
      <c r="A129" s="13"/>
      <c r="B129" s="5" t="s">
        <v>90</v>
      </c>
      <c r="C129" s="41">
        <v>966</v>
      </c>
      <c r="D129" s="15" t="s">
        <v>338</v>
      </c>
      <c r="E129" s="44" t="s">
        <v>220</v>
      </c>
      <c r="F129" s="41">
        <v>240</v>
      </c>
      <c r="G129" s="41"/>
      <c r="H129" s="169">
        <v>100</v>
      </c>
      <c r="I129" s="103"/>
      <c r="J129"/>
      <c r="K129"/>
      <c r="L129"/>
    </row>
    <row r="130" spans="1:12" s="88" customFormat="1" ht="51" thickBot="1">
      <c r="A130" s="36" t="s">
        <v>347</v>
      </c>
      <c r="B130" s="161" t="s">
        <v>264</v>
      </c>
      <c r="C130" s="38">
        <v>966</v>
      </c>
      <c r="D130" s="39" t="s">
        <v>338</v>
      </c>
      <c r="E130" s="39" t="s">
        <v>265</v>
      </c>
      <c r="F130" s="38"/>
      <c r="G130" s="38"/>
      <c r="H130" s="59">
        <f>H131</f>
        <v>50</v>
      </c>
      <c r="I130" s="103"/>
      <c r="J130"/>
      <c r="K130"/>
      <c r="L130"/>
    </row>
    <row r="131" spans="1:12" s="88" customFormat="1" ht="20.25">
      <c r="A131" s="13" t="s">
        <v>348</v>
      </c>
      <c r="B131" s="29" t="s">
        <v>24</v>
      </c>
      <c r="C131" s="18">
        <v>966</v>
      </c>
      <c r="D131" s="15" t="s">
        <v>338</v>
      </c>
      <c r="E131" s="89" t="s">
        <v>265</v>
      </c>
      <c r="F131" s="18">
        <v>200</v>
      </c>
      <c r="G131" s="18"/>
      <c r="H131" s="21">
        <f>H132</f>
        <v>50</v>
      </c>
      <c r="I131" s="103"/>
      <c r="J131"/>
      <c r="K131"/>
      <c r="L131"/>
    </row>
    <row r="132" spans="1:12" s="88" customFormat="1" ht="21" thickBot="1">
      <c r="A132" s="13"/>
      <c r="B132" s="4" t="s">
        <v>90</v>
      </c>
      <c r="C132" s="18">
        <v>966</v>
      </c>
      <c r="D132" s="15" t="s">
        <v>338</v>
      </c>
      <c r="E132" s="89" t="s">
        <v>265</v>
      </c>
      <c r="F132" s="18">
        <v>240</v>
      </c>
      <c r="G132" s="18"/>
      <c r="H132" s="138">
        <v>50</v>
      </c>
      <c r="I132" s="103"/>
      <c r="J132"/>
      <c r="K132"/>
      <c r="L132"/>
    </row>
    <row r="133" spans="1:12" s="88" customFormat="1" ht="69.75" customHeight="1" thickBot="1">
      <c r="A133" s="36" t="s">
        <v>349</v>
      </c>
      <c r="B133" s="37" t="s">
        <v>266</v>
      </c>
      <c r="C133" s="38">
        <v>966</v>
      </c>
      <c r="D133" s="39" t="s">
        <v>338</v>
      </c>
      <c r="E133" s="39" t="s">
        <v>267</v>
      </c>
      <c r="F133" s="38"/>
      <c r="G133" s="38"/>
      <c r="H133" s="59">
        <f>H134</f>
        <v>50</v>
      </c>
      <c r="I133" s="103"/>
      <c r="J133"/>
      <c r="K133"/>
      <c r="L133"/>
    </row>
    <row r="134" spans="1:12" s="88" customFormat="1" ht="31.5" customHeight="1">
      <c r="A134" s="13" t="s">
        <v>350</v>
      </c>
      <c r="B134" s="29" t="s">
        <v>24</v>
      </c>
      <c r="C134" s="18">
        <v>966</v>
      </c>
      <c r="D134" s="15" t="s">
        <v>338</v>
      </c>
      <c r="E134" s="89" t="s">
        <v>267</v>
      </c>
      <c r="F134" s="18">
        <v>200</v>
      </c>
      <c r="G134" s="18"/>
      <c r="H134" s="21">
        <f>H135</f>
        <v>50</v>
      </c>
      <c r="I134" s="103"/>
      <c r="J134"/>
      <c r="K134"/>
      <c r="L134"/>
    </row>
    <row r="135" spans="1:12" s="88" customFormat="1" ht="30" customHeight="1" thickBot="1">
      <c r="A135" s="13"/>
      <c r="B135" s="4" t="s">
        <v>90</v>
      </c>
      <c r="C135" s="18">
        <v>966</v>
      </c>
      <c r="D135" s="15" t="s">
        <v>338</v>
      </c>
      <c r="E135" s="89" t="s">
        <v>267</v>
      </c>
      <c r="F135" s="18">
        <v>240</v>
      </c>
      <c r="G135" s="18"/>
      <c r="H135" s="138">
        <v>50</v>
      </c>
      <c r="I135" s="103"/>
      <c r="J135"/>
      <c r="K135"/>
      <c r="L135"/>
    </row>
    <row r="136" spans="1:12" s="88" customFormat="1" ht="66" customHeight="1" thickBot="1">
      <c r="A136" s="36" t="s">
        <v>351</v>
      </c>
      <c r="B136" s="37" t="s">
        <v>268</v>
      </c>
      <c r="C136" s="38">
        <v>966</v>
      </c>
      <c r="D136" s="39" t="s">
        <v>338</v>
      </c>
      <c r="E136" s="39" t="s">
        <v>269</v>
      </c>
      <c r="F136" s="38"/>
      <c r="G136" s="38"/>
      <c r="H136" s="59">
        <f>H137</f>
        <v>50</v>
      </c>
      <c r="I136" s="103"/>
      <c r="J136"/>
      <c r="K136"/>
      <c r="L136"/>
    </row>
    <row r="137" spans="1:12" s="88" customFormat="1" ht="32.25" customHeight="1">
      <c r="A137" s="13" t="s">
        <v>352</v>
      </c>
      <c r="B137" s="162" t="s">
        <v>24</v>
      </c>
      <c r="C137" s="18">
        <v>966</v>
      </c>
      <c r="D137" s="15" t="s">
        <v>338</v>
      </c>
      <c r="E137" s="89" t="s">
        <v>269</v>
      </c>
      <c r="F137" s="18">
        <v>200</v>
      </c>
      <c r="G137" s="18"/>
      <c r="H137" s="21">
        <f>H138</f>
        <v>50</v>
      </c>
      <c r="I137" s="103"/>
      <c r="J137"/>
      <c r="K137"/>
      <c r="L137"/>
    </row>
    <row r="138" spans="1:12" s="88" customFormat="1" ht="28.5" customHeight="1" thickBot="1">
      <c r="A138" s="15"/>
      <c r="B138" s="5" t="s">
        <v>90</v>
      </c>
      <c r="C138" s="20">
        <v>966</v>
      </c>
      <c r="D138" s="15" t="s">
        <v>338</v>
      </c>
      <c r="E138" s="44" t="s">
        <v>269</v>
      </c>
      <c r="F138" s="20">
        <v>240</v>
      </c>
      <c r="G138" s="20"/>
      <c r="H138" s="169">
        <v>50</v>
      </c>
      <c r="I138" s="103"/>
      <c r="J138"/>
      <c r="K138"/>
      <c r="L138"/>
    </row>
    <row r="139" spans="1:9" ht="18" customHeight="1" thickBot="1">
      <c r="A139" s="67" t="s">
        <v>107</v>
      </c>
      <c r="B139" s="68" t="s">
        <v>45</v>
      </c>
      <c r="C139" s="69">
        <v>966</v>
      </c>
      <c r="D139" s="70" t="s">
        <v>79</v>
      </c>
      <c r="E139" s="70"/>
      <c r="F139" s="69"/>
      <c r="G139" s="69"/>
      <c r="H139" s="71">
        <f>H140</f>
        <v>10670.4</v>
      </c>
      <c r="I139" s="103">
        <v>500.3</v>
      </c>
    </row>
    <row r="140" spans="1:8" ht="18" customHeight="1" thickBot="1">
      <c r="A140" s="61" t="s">
        <v>46</v>
      </c>
      <c r="B140" s="62" t="s">
        <v>47</v>
      </c>
      <c r="C140" s="63">
        <v>966</v>
      </c>
      <c r="D140" s="64" t="s">
        <v>80</v>
      </c>
      <c r="E140" s="64"/>
      <c r="F140" s="63"/>
      <c r="G140" s="63"/>
      <c r="H140" s="65">
        <f>H141+H144+H147</f>
        <v>10670.4</v>
      </c>
    </row>
    <row r="141" spans="1:8" ht="30.75" thickBot="1">
      <c r="A141" s="36" t="s">
        <v>48</v>
      </c>
      <c r="B141" s="37" t="s">
        <v>96</v>
      </c>
      <c r="C141" s="38">
        <v>966</v>
      </c>
      <c r="D141" s="39" t="s">
        <v>80</v>
      </c>
      <c r="E141" s="39" t="s">
        <v>227</v>
      </c>
      <c r="F141" s="38"/>
      <c r="G141" s="38"/>
      <c r="H141" s="59">
        <f>H142</f>
        <v>10170.4</v>
      </c>
    </row>
    <row r="142" spans="1:15" ht="49.5" customHeight="1">
      <c r="A142" s="13" t="s">
        <v>245</v>
      </c>
      <c r="B142" s="29" t="s">
        <v>24</v>
      </c>
      <c r="C142" s="18">
        <v>966</v>
      </c>
      <c r="D142" s="13" t="s">
        <v>80</v>
      </c>
      <c r="E142" s="89" t="s">
        <v>227</v>
      </c>
      <c r="F142" s="18">
        <v>200</v>
      </c>
      <c r="G142" s="18"/>
      <c r="H142" s="21">
        <f>H143</f>
        <v>10170.4</v>
      </c>
      <c r="O142" s="117"/>
    </row>
    <row r="143" spans="1:8" ht="29.25" customHeight="1" thickBot="1">
      <c r="A143" s="13"/>
      <c r="B143" s="4" t="s">
        <v>90</v>
      </c>
      <c r="C143" s="18">
        <v>966</v>
      </c>
      <c r="D143" s="13" t="s">
        <v>80</v>
      </c>
      <c r="E143" s="89" t="s">
        <v>227</v>
      </c>
      <c r="F143" s="18">
        <v>240</v>
      </c>
      <c r="G143" s="18"/>
      <c r="H143" s="159">
        <v>10170.4</v>
      </c>
    </row>
    <row r="144" spans="1:8" ht="26.25" customHeight="1" thickBot="1">
      <c r="A144" s="36" t="s">
        <v>246</v>
      </c>
      <c r="B144" s="37" t="s">
        <v>97</v>
      </c>
      <c r="C144" s="38">
        <v>966</v>
      </c>
      <c r="D144" s="39" t="s">
        <v>80</v>
      </c>
      <c r="E144" s="39" t="s">
        <v>228</v>
      </c>
      <c r="F144" s="38"/>
      <c r="G144" s="38"/>
      <c r="H144" s="59">
        <f>H145</f>
        <v>500</v>
      </c>
    </row>
    <row r="145" spans="1:8" ht="25.5" customHeight="1">
      <c r="A145" s="13" t="s">
        <v>247</v>
      </c>
      <c r="B145" s="29" t="s">
        <v>24</v>
      </c>
      <c r="C145" s="18">
        <v>966</v>
      </c>
      <c r="D145" s="13" t="s">
        <v>80</v>
      </c>
      <c r="E145" s="89" t="s">
        <v>228</v>
      </c>
      <c r="F145" s="18">
        <v>200</v>
      </c>
      <c r="G145" s="18"/>
      <c r="H145" s="21">
        <f>H146</f>
        <v>500</v>
      </c>
    </row>
    <row r="146" spans="1:8" ht="31.5" customHeight="1" thickBot="1">
      <c r="A146" s="13"/>
      <c r="B146" s="4" t="s">
        <v>90</v>
      </c>
      <c r="C146" s="18">
        <v>966</v>
      </c>
      <c r="D146" s="13" t="s">
        <v>80</v>
      </c>
      <c r="E146" s="89" t="s">
        <v>228</v>
      </c>
      <c r="F146" s="18">
        <v>240</v>
      </c>
      <c r="G146" s="18"/>
      <c r="H146" s="159">
        <v>500</v>
      </c>
    </row>
    <row r="147" spans="1:13" ht="81.75" thickBot="1">
      <c r="A147" s="36" t="s">
        <v>259</v>
      </c>
      <c r="B147" s="37" t="s">
        <v>236</v>
      </c>
      <c r="C147" s="38">
        <v>966</v>
      </c>
      <c r="D147" s="39" t="s">
        <v>80</v>
      </c>
      <c r="E147" s="39" t="s">
        <v>257</v>
      </c>
      <c r="F147" s="38"/>
      <c r="G147" s="38"/>
      <c r="H147" s="59">
        <f>H148</f>
        <v>0</v>
      </c>
      <c r="M147" s="172"/>
    </row>
    <row r="148" spans="1:13" ht="30" customHeight="1">
      <c r="A148" s="13" t="s">
        <v>260</v>
      </c>
      <c r="B148" s="29" t="s">
        <v>24</v>
      </c>
      <c r="C148" s="18">
        <v>966</v>
      </c>
      <c r="D148" s="13" t="s">
        <v>80</v>
      </c>
      <c r="E148" s="7" t="s">
        <v>257</v>
      </c>
      <c r="F148" s="18">
        <v>200</v>
      </c>
      <c r="G148" s="18"/>
      <c r="H148" s="21">
        <f>H149</f>
        <v>0</v>
      </c>
      <c r="M148" s="172"/>
    </row>
    <row r="149" spans="1:13" ht="33" customHeight="1" thickBot="1">
      <c r="A149" s="13"/>
      <c r="B149" s="4" t="s">
        <v>90</v>
      </c>
      <c r="C149" s="18">
        <v>966</v>
      </c>
      <c r="D149" s="13" t="s">
        <v>80</v>
      </c>
      <c r="E149" s="7" t="s">
        <v>257</v>
      </c>
      <c r="F149" s="18">
        <v>240</v>
      </c>
      <c r="G149" s="18"/>
      <c r="H149" s="21">
        <v>0</v>
      </c>
      <c r="M149" s="172">
        <v>0</v>
      </c>
    </row>
    <row r="150" spans="1:12" s="88" customFormat="1" ht="38.25" customHeight="1" thickBot="1">
      <c r="A150" s="67" t="s">
        <v>108</v>
      </c>
      <c r="B150" s="68" t="s">
        <v>49</v>
      </c>
      <c r="C150" s="69"/>
      <c r="D150" s="70" t="s">
        <v>286</v>
      </c>
      <c r="E150" s="70"/>
      <c r="F150" s="69"/>
      <c r="G150" s="69"/>
      <c r="H150" s="71">
        <f>H151+H155</f>
        <v>11502</v>
      </c>
      <c r="I150" s="103"/>
      <c r="J150"/>
      <c r="K150"/>
      <c r="L150"/>
    </row>
    <row r="151" spans="1:12" s="88" customFormat="1" ht="15" customHeight="1" thickBot="1">
      <c r="A151" s="61" t="s">
        <v>50</v>
      </c>
      <c r="B151" s="62" t="s">
        <v>51</v>
      </c>
      <c r="C151" s="63">
        <v>966</v>
      </c>
      <c r="D151" s="64">
        <v>1003</v>
      </c>
      <c r="E151" s="64"/>
      <c r="F151" s="63"/>
      <c r="G151" s="63"/>
      <c r="H151" s="65">
        <f>H153</f>
        <v>502.8</v>
      </c>
      <c r="I151" s="103"/>
      <c r="J151"/>
      <c r="K151"/>
      <c r="L151"/>
    </row>
    <row r="152" spans="1:12" s="88" customFormat="1" ht="72" thickBot="1">
      <c r="A152" s="36" t="s">
        <v>52</v>
      </c>
      <c r="B152" s="37" t="s">
        <v>279</v>
      </c>
      <c r="C152" s="38">
        <v>966</v>
      </c>
      <c r="D152" s="39">
        <v>1003</v>
      </c>
      <c r="E152" s="39" t="s">
        <v>129</v>
      </c>
      <c r="F152" s="38"/>
      <c r="G152" s="38"/>
      <c r="H152" s="59">
        <f>H153</f>
        <v>502.8</v>
      </c>
      <c r="I152" s="103"/>
      <c r="J152"/>
      <c r="K152"/>
      <c r="L152"/>
    </row>
    <row r="153" spans="1:12" s="88" customFormat="1" ht="24" customHeight="1">
      <c r="A153" s="7" t="s">
        <v>248</v>
      </c>
      <c r="B153" s="8" t="s">
        <v>281</v>
      </c>
      <c r="C153" s="25">
        <v>966</v>
      </c>
      <c r="D153" s="7">
        <v>1003</v>
      </c>
      <c r="E153" s="7" t="s">
        <v>129</v>
      </c>
      <c r="F153" s="25">
        <v>300</v>
      </c>
      <c r="G153" s="25"/>
      <c r="H153" s="21">
        <f>H154</f>
        <v>502.8</v>
      </c>
      <c r="I153" s="103"/>
      <c r="J153"/>
      <c r="K153"/>
      <c r="L153"/>
    </row>
    <row r="154" spans="1:12" s="88" customFormat="1" ht="21" customHeight="1" thickBot="1">
      <c r="A154" s="7"/>
      <c r="B154" s="31" t="s">
        <v>84</v>
      </c>
      <c r="C154" s="25">
        <v>966</v>
      </c>
      <c r="D154" s="7">
        <v>1003</v>
      </c>
      <c r="E154" s="7" t="s">
        <v>129</v>
      </c>
      <c r="F154" s="25">
        <v>310</v>
      </c>
      <c r="G154" s="25"/>
      <c r="H154" s="21">
        <v>502.8</v>
      </c>
      <c r="I154" s="103">
        <v>-325.4</v>
      </c>
      <c r="J154"/>
      <c r="K154"/>
      <c r="L154"/>
    </row>
    <row r="155" spans="1:12" s="88" customFormat="1" ht="42" customHeight="1" thickBot="1">
      <c r="A155" s="61" t="s">
        <v>249</v>
      </c>
      <c r="B155" s="62" t="s">
        <v>53</v>
      </c>
      <c r="C155" s="63">
        <v>966</v>
      </c>
      <c r="D155" s="64">
        <v>1004</v>
      </c>
      <c r="E155" s="64"/>
      <c r="F155" s="63"/>
      <c r="G155" s="63"/>
      <c r="H155" s="65">
        <f>H156+H160</f>
        <v>10999.2</v>
      </c>
      <c r="I155" s="103"/>
      <c r="J155"/>
      <c r="K155"/>
      <c r="L155"/>
    </row>
    <row r="156" spans="1:12" s="88" customFormat="1" ht="54" customHeight="1" thickBot="1">
      <c r="A156" s="36" t="s">
        <v>250</v>
      </c>
      <c r="B156" s="131" t="s">
        <v>283</v>
      </c>
      <c r="C156" s="38">
        <v>966</v>
      </c>
      <c r="D156" s="39">
        <v>1004</v>
      </c>
      <c r="E156" s="39" t="s">
        <v>158</v>
      </c>
      <c r="F156" s="38"/>
      <c r="G156" s="38"/>
      <c r="H156" s="59">
        <f>H157</f>
        <v>7280.6</v>
      </c>
      <c r="I156" s="103"/>
      <c r="J156"/>
      <c r="K156"/>
      <c r="L156"/>
    </row>
    <row r="157" spans="1:12" s="88" customFormat="1" ht="22.5" customHeight="1">
      <c r="A157" s="7" t="s">
        <v>273</v>
      </c>
      <c r="B157" s="8" t="s">
        <v>281</v>
      </c>
      <c r="C157" s="25">
        <v>966</v>
      </c>
      <c r="D157" s="7">
        <v>1004</v>
      </c>
      <c r="E157" s="7" t="s">
        <v>158</v>
      </c>
      <c r="F157" s="25">
        <v>300</v>
      </c>
      <c r="G157" s="25"/>
      <c r="H157" s="21">
        <f>H159+H158</f>
        <v>7280.6</v>
      </c>
      <c r="I157" s="103"/>
      <c r="J157"/>
      <c r="K157"/>
      <c r="L157"/>
    </row>
    <row r="158" spans="1:12" s="88" customFormat="1" ht="22.5" customHeight="1" thickBot="1">
      <c r="A158" s="7"/>
      <c r="B158" s="31" t="s">
        <v>84</v>
      </c>
      <c r="C158" s="25">
        <v>966</v>
      </c>
      <c r="D158" s="7">
        <v>1004</v>
      </c>
      <c r="E158" s="7" t="s">
        <v>158</v>
      </c>
      <c r="F158" s="25">
        <v>310</v>
      </c>
      <c r="G158" s="25"/>
      <c r="H158" s="21">
        <v>7280.6</v>
      </c>
      <c r="I158" s="103"/>
      <c r="J158"/>
      <c r="K158"/>
      <c r="L158"/>
    </row>
    <row r="159" spans="1:12" s="88" customFormat="1" ht="28.5" customHeight="1" hidden="1" thickBot="1">
      <c r="A159" s="7"/>
      <c r="B159" s="158" t="s">
        <v>307</v>
      </c>
      <c r="C159" s="25">
        <v>966</v>
      </c>
      <c r="D159" s="7">
        <v>1004</v>
      </c>
      <c r="E159" s="7" t="s">
        <v>158</v>
      </c>
      <c r="F159" s="25">
        <v>320</v>
      </c>
      <c r="G159" s="25"/>
      <c r="H159" s="21">
        <v>0</v>
      </c>
      <c r="I159" s="103"/>
      <c r="J159"/>
      <c r="K159"/>
      <c r="L159"/>
    </row>
    <row r="160" spans="1:12" s="88" customFormat="1" ht="30.75" thickBot="1">
      <c r="A160" s="36" t="s">
        <v>251</v>
      </c>
      <c r="B160" s="131" t="s">
        <v>280</v>
      </c>
      <c r="C160" s="38">
        <v>966</v>
      </c>
      <c r="D160" s="39">
        <v>1004</v>
      </c>
      <c r="E160" s="39" t="s">
        <v>159</v>
      </c>
      <c r="F160" s="38"/>
      <c r="G160" s="38"/>
      <c r="H160" s="59">
        <f>H162</f>
        <v>3718.6</v>
      </c>
      <c r="I160" s="103"/>
      <c r="J160"/>
      <c r="K160"/>
      <c r="L160"/>
    </row>
    <row r="161" spans="1:12" s="88" customFormat="1" ht="18.75" customHeight="1">
      <c r="A161" s="7" t="s">
        <v>275</v>
      </c>
      <c r="B161" s="8" t="s">
        <v>281</v>
      </c>
      <c r="C161" s="25">
        <v>966</v>
      </c>
      <c r="D161" s="7">
        <v>1004</v>
      </c>
      <c r="E161" s="7" t="s">
        <v>159</v>
      </c>
      <c r="F161" s="25">
        <v>300</v>
      </c>
      <c r="G161" s="25"/>
      <c r="H161" s="21">
        <f>H162</f>
        <v>3718.6</v>
      </c>
      <c r="I161" s="103"/>
      <c r="J161"/>
      <c r="K161"/>
      <c r="L161"/>
    </row>
    <row r="162" spans="1:12" s="88" customFormat="1" ht="27" customHeight="1" thickBot="1">
      <c r="A162" s="7"/>
      <c r="B162" s="86" t="s">
        <v>195</v>
      </c>
      <c r="C162" s="25">
        <v>966</v>
      </c>
      <c r="D162" s="7">
        <v>1004</v>
      </c>
      <c r="E162" s="7" t="s">
        <v>159</v>
      </c>
      <c r="F162" s="25">
        <v>320</v>
      </c>
      <c r="G162" s="25"/>
      <c r="H162" s="21">
        <v>3718.6</v>
      </c>
      <c r="I162" s="103"/>
      <c r="J162"/>
      <c r="K162"/>
      <c r="L162"/>
    </row>
    <row r="163" spans="1:12" s="88" customFormat="1" ht="19.5" customHeight="1" thickBot="1">
      <c r="A163" s="79" t="s">
        <v>109</v>
      </c>
      <c r="B163" s="80" t="s">
        <v>54</v>
      </c>
      <c r="C163" s="81">
        <v>966</v>
      </c>
      <c r="D163" s="82">
        <v>1100</v>
      </c>
      <c r="E163" s="82"/>
      <c r="F163" s="81"/>
      <c r="G163" s="81"/>
      <c r="H163" s="120">
        <f>H164+H168</f>
        <v>1061</v>
      </c>
      <c r="I163" s="103"/>
      <c r="J163"/>
      <c r="K163"/>
      <c r="L163"/>
    </row>
    <row r="164" spans="1:12" s="88" customFormat="1" ht="18" customHeight="1" thickBot="1">
      <c r="A164" s="61" t="s">
        <v>55</v>
      </c>
      <c r="B164" s="62" t="s">
        <v>290</v>
      </c>
      <c r="C164" s="63">
        <v>966</v>
      </c>
      <c r="D164" s="64" t="s">
        <v>271</v>
      </c>
      <c r="E164" s="64"/>
      <c r="F164" s="63"/>
      <c r="G164" s="63"/>
      <c r="H164" s="65">
        <f>H165</f>
        <v>762</v>
      </c>
      <c r="I164" s="103"/>
      <c r="J164"/>
      <c r="K164"/>
      <c r="L164"/>
    </row>
    <row r="165" spans="1:12" s="88" customFormat="1" ht="72" thickBot="1">
      <c r="A165" s="36" t="s">
        <v>57</v>
      </c>
      <c r="B165" s="37" t="s">
        <v>98</v>
      </c>
      <c r="C165" s="38">
        <v>966</v>
      </c>
      <c r="D165" s="39" t="s">
        <v>271</v>
      </c>
      <c r="E165" s="39" t="s">
        <v>160</v>
      </c>
      <c r="F165" s="38"/>
      <c r="G165" s="38"/>
      <c r="H165" s="59">
        <f>H166</f>
        <v>762</v>
      </c>
      <c r="I165" s="103"/>
      <c r="J165"/>
      <c r="K165"/>
      <c r="L165"/>
    </row>
    <row r="166" spans="1:12" s="88" customFormat="1" ht="30" customHeight="1">
      <c r="A166" s="13" t="s">
        <v>58</v>
      </c>
      <c r="B166" s="162" t="s">
        <v>24</v>
      </c>
      <c r="C166" s="18">
        <v>966</v>
      </c>
      <c r="D166" s="13" t="s">
        <v>271</v>
      </c>
      <c r="E166" s="7" t="s">
        <v>160</v>
      </c>
      <c r="F166" s="18">
        <v>200</v>
      </c>
      <c r="G166" s="18"/>
      <c r="H166" s="21">
        <f>H167</f>
        <v>762</v>
      </c>
      <c r="I166" s="103"/>
      <c r="J166"/>
      <c r="K166"/>
      <c r="L166"/>
    </row>
    <row r="167" spans="1:14" s="88" customFormat="1" ht="29.25" customHeight="1" thickBot="1">
      <c r="A167" s="15"/>
      <c r="B167" s="5" t="s">
        <v>90</v>
      </c>
      <c r="C167" s="20">
        <v>966</v>
      </c>
      <c r="D167" s="15" t="s">
        <v>271</v>
      </c>
      <c r="E167" s="56" t="s">
        <v>160</v>
      </c>
      <c r="F167" s="20">
        <v>240</v>
      </c>
      <c r="G167" s="20"/>
      <c r="H167" s="24">
        <v>762</v>
      </c>
      <c r="I167" s="103"/>
      <c r="J167"/>
      <c r="K167"/>
      <c r="L167"/>
      <c r="M167" s="155"/>
      <c r="N167" s="155"/>
    </row>
    <row r="168" spans="1:12" s="88" customFormat="1" ht="18" customHeight="1" thickBot="1">
      <c r="A168" s="61" t="s">
        <v>287</v>
      </c>
      <c r="B168" s="62" t="s">
        <v>56</v>
      </c>
      <c r="C168" s="63">
        <v>966</v>
      </c>
      <c r="D168" s="64" t="s">
        <v>276</v>
      </c>
      <c r="E168" s="64"/>
      <c r="F168" s="63"/>
      <c r="G168" s="63"/>
      <c r="H168" s="65">
        <f>H169</f>
        <v>299</v>
      </c>
      <c r="I168" s="103"/>
      <c r="J168"/>
      <c r="K168"/>
      <c r="L168"/>
    </row>
    <row r="169" spans="1:12" s="88" customFormat="1" ht="72" thickBot="1">
      <c r="A169" s="36" t="s">
        <v>277</v>
      </c>
      <c r="B169" s="37" t="s">
        <v>98</v>
      </c>
      <c r="C169" s="38">
        <v>966</v>
      </c>
      <c r="D169" s="39" t="s">
        <v>276</v>
      </c>
      <c r="E169" s="39" t="s">
        <v>160</v>
      </c>
      <c r="F169" s="38"/>
      <c r="G169" s="38"/>
      <c r="H169" s="59">
        <f>H170</f>
        <v>299</v>
      </c>
      <c r="I169" s="103"/>
      <c r="J169"/>
      <c r="K169"/>
      <c r="L169"/>
    </row>
    <row r="170" spans="1:12" s="88" customFormat="1" ht="32.25" customHeight="1">
      <c r="A170" s="13" t="s">
        <v>278</v>
      </c>
      <c r="B170" s="162" t="s">
        <v>24</v>
      </c>
      <c r="C170" s="18">
        <v>966</v>
      </c>
      <c r="D170" s="13" t="s">
        <v>276</v>
      </c>
      <c r="E170" s="7" t="s">
        <v>160</v>
      </c>
      <c r="F170" s="18">
        <v>200</v>
      </c>
      <c r="G170" s="18"/>
      <c r="H170" s="21">
        <f>H171</f>
        <v>299</v>
      </c>
      <c r="I170" s="103"/>
      <c r="J170"/>
      <c r="K170"/>
      <c r="L170"/>
    </row>
    <row r="171" spans="1:13" s="88" customFormat="1" ht="28.5" customHeight="1" thickBot="1">
      <c r="A171" s="15"/>
      <c r="B171" s="5" t="s">
        <v>90</v>
      </c>
      <c r="C171" s="20">
        <v>966</v>
      </c>
      <c r="D171" s="15" t="s">
        <v>276</v>
      </c>
      <c r="E171" s="56" t="s">
        <v>160</v>
      </c>
      <c r="F171" s="20">
        <v>240</v>
      </c>
      <c r="G171" s="20"/>
      <c r="H171" s="169">
        <v>299</v>
      </c>
      <c r="I171" s="103"/>
      <c r="J171"/>
      <c r="K171"/>
      <c r="L171"/>
      <c r="M171" s="155"/>
    </row>
    <row r="172" spans="1:8" ht="14.25" customHeight="1" thickBot="1">
      <c r="A172" s="67" t="s">
        <v>252</v>
      </c>
      <c r="B172" s="68" t="s">
        <v>59</v>
      </c>
      <c r="C172" s="69">
        <v>966</v>
      </c>
      <c r="D172" s="70">
        <v>1200</v>
      </c>
      <c r="E172" s="70"/>
      <c r="F172" s="69"/>
      <c r="G172" s="69"/>
      <c r="H172" s="71">
        <f>H173</f>
        <v>2076</v>
      </c>
    </row>
    <row r="173" spans="1:8" ht="17.25" customHeight="1" thickBot="1">
      <c r="A173" s="61" t="s">
        <v>253</v>
      </c>
      <c r="B173" s="62" t="s">
        <v>60</v>
      </c>
      <c r="C173" s="63">
        <v>966</v>
      </c>
      <c r="D173" s="64">
        <v>1202</v>
      </c>
      <c r="E173" s="64"/>
      <c r="F173" s="63"/>
      <c r="G173" s="63"/>
      <c r="H173" s="65">
        <f>H174</f>
        <v>2076</v>
      </c>
    </row>
    <row r="174" spans="1:8" ht="92.25" thickBot="1">
      <c r="A174" s="36" t="s">
        <v>254</v>
      </c>
      <c r="B174" s="37" t="s">
        <v>296</v>
      </c>
      <c r="C174" s="38">
        <v>966</v>
      </c>
      <c r="D174" s="39">
        <v>1202</v>
      </c>
      <c r="E174" s="39" t="s">
        <v>130</v>
      </c>
      <c r="F174" s="38"/>
      <c r="G174" s="38"/>
      <c r="H174" s="59">
        <f>H175</f>
        <v>2076</v>
      </c>
    </row>
    <row r="175" spans="1:8" ht="27.75" customHeight="1">
      <c r="A175" s="13" t="s">
        <v>255</v>
      </c>
      <c r="B175" s="162" t="s">
        <v>24</v>
      </c>
      <c r="C175" s="18">
        <v>966</v>
      </c>
      <c r="D175" s="13">
        <v>1202</v>
      </c>
      <c r="E175" s="7" t="s">
        <v>130</v>
      </c>
      <c r="F175" s="18">
        <v>200</v>
      </c>
      <c r="G175" s="18"/>
      <c r="H175" s="21">
        <f>H176</f>
        <v>2076</v>
      </c>
    </row>
    <row r="176" spans="1:8" ht="28.5" customHeight="1">
      <c r="A176" s="14"/>
      <c r="B176" s="4" t="s">
        <v>90</v>
      </c>
      <c r="C176" s="19">
        <v>966</v>
      </c>
      <c r="D176" s="14">
        <v>1202</v>
      </c>
      <c r="E176" s="1" t="s">
        <v>130</v>
      </c>
      <c r="F176" s="19">
        <v>240</v>
      </c>
      <c r="G176" s="19"/>
      <c r="H176" s="22">
        <v>2076</v>
      </c>
    </row>
    <row r="177" spans="1:14" ht="18.75" customHeight="1">
      <c r="A177" s="26"/>
      <c r="B177" s="27" t="s">
        <v>61</v>
      </c>
      <c r="C177" s="28"/>
      <c r="D177" s="28"/>
      <c r="E177" s="57"/>
      <c r="F177" s="28"/>
      <c r="G177" s="28"/>
      <c r="H177" s="35">
        <f>H12+H91+H117+H139+H150+H163+H172+H75+H80</f>
        <v>127400.9</v>
      </c>
      <c r="N177" s="117"/>
    </row>
  </sheetData>
  <sheetProtection/>
  <autoFilter ref="A11:G177"/>
  <mergeCells count="1">
    <mergeCell ref="B4:H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4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875" style="0" customWidth="1"/>
    <col min="2" max="2" width="5.875" style="0" customWidth="1"/>
    <col min="3" max="3" width="3.50390625" style="0" customWidth="1"/>
    <col min="4" max="4" width="10.125" style="0" customWidth="1"/>
    <col min="5" max="5" width="59.875" style="0" customWidth="1"/>
    <col min="6" max="6" width="20.50390625" style="0" customWidth="1"/>
  </cols>
  <sheetData>
    <row r="1" ht="1.5" customHeight="1"/>
    <row r="4" spans="2:5" ht="12.75">
      <c r="B4" s="139"/>
      <c r="C4" s="139"/>
      <c r="D4" s="139"/>
      <c r="E4" s="139"/>
    </row>
    <row r="5" spans="2:5" ht="12.75">
      <c r="B5" s="139"/>
      <c r="C5" s="139"/>
      <c r="D5" s="139"/>
      <c r="E5" s="139"/>
    </row>
    <row r="6" spans="1:6" ht="13.5">
      <c r="A6" s="142"/>
      <c r="B6" s="144"/>
      <c r="C6" s="144"/>
      <c r="D6" s="144"/>
      <c r="E6" s="145"/>
      <c r="F6" s="142"/>
    </row>
    <row r="7" spans="1:6" ht="13.5">
      <c r="A7" s="142"/>
      <c r="B7" s="144"/>
      <c r="C7" s="144"/>
      <c r="D7" s="144"/>
      <c r="E7" s="145"/>
      <c r="F7" s="142"/>
    </row>
    <row r="8" spans="1:6" ht="13.5">
      <c r="A8" s="142"/>
      <c r="B8" s="144"/>
      <c r="C8" s="144"/>
      <c r="D8" s="144"/>
      <c r="E8" s="145"/>
      <c r="F8" s="142"/>
    </row>
    <row r="9" spans="1:6" ht="14.25" customHeight="1">
      <c r="A9" s="142"/>
      <c r="B9" s="144"/>
      <c r="C9" s="144"/>
      <c r="D9" s="144"/>
      <c r="E9" s="145"/>
      <c r="F9" s="142"/>
    </row>
    <row r="10" spans="1:6" ht="13.5">
      <c r="A10" s="142"/>
      <c r="B10" s="144"/>
      <c r="C10" s="144"/>
      <c r="D10" s="144"/>
      <c r="E10" s="145"/>
      <c r="F10" s="142"/>
    </row>
    <row r="11" spans="1:6" ht="13.5">
      <c r="A11" s="146"/>
      <c r="B11" s="146"/>
      <c r="C11" s="146"/>
      <c r="D11" s="146"/>
      <c r="E11" s="147"/>
      <c r="F11" s="148"/>
    </row>
    <row r="12" spans="1:6" ht="13.5">
      <c r="A12" s="149" t="s">
        <v>301</v>
      </c>
      <c r="B12" s="142"/>
      <c r="C12" s="142"/>
      <c r="D12" s="142"/>
      <c r="E12" s="142"/>
      <c r="F12" s="142"/>
    </row>
    <row r="13" spans="1:6" ht="68.25" customHeight="1">
      <c r="A13" s="292" t="s">
        <v>191</v>
      </c>
      <c r="B13" s="293"/>
      <c r="C13" s="293"/>
      <c r="D13" s="294"/>
      <c r="E13" s="150" t="s">
        <v>190</v>
      </c>
      <c r="F13" s="151" t="s">
        <v>144</v>
      </c>
    </row>
    <row r="14" spans="1:6" ht="68.25" customHeight="1">
      <c r="A14" s="295" t="s">
        <v>184</v>
      </c>
      <c r="B14" s="296"/>
      <c r="C14" s="296"/>
      <c r="D14" s="297"/>
      <c r="E14" s="152" t="s">
        <v>303</v>
      </c>
      <c r="F14" s="153">
        <v>-4305.1</v>
      </c>
    </row>
    <row r="15" spans="1:7" s="157" customFormat="1" ht="30" customHeight="1">
      <c r="A15" s="295" t="s">
        <v>188</v>
      </c>
      <c r="B15" s="296"/>
      <c r="C15" s="296"/>
      <c r="D15" s="297"/>
      <c r="E15" s="152" t="s">
        <v>187</v>
      </c>
      <c r="F15" s="153">
        <v>2305.1</v>
      </c>
      <c r="G15" s="156"/>
    </row>
    <row r="16" spans="1:7" ht="54.75">
      <c r="A16" s="295" t="s">
        <v>185</v>
      </c>
      <c r="B16" s="296"/>
      <c r="C16" s="296"/>
      <c r="D16" s="297"/>
      <c r="E16" s="152" t="s">
        <v>272</v>
      </c>
      <c r="F16" s="153">
        <v>2000</v>
      </c>
      <c r="G16" s="139"/>
    </row>
    <row r="17" spans="1:7" ht="51" customHeight="1">
      <c r="A17" s="295" t="s">
        <v>302</v>
      </c>
      <c r="B17" s="296"/>
      <c r="C17" s="296"/>
      <c r="D17" s="296"/>
      <c r="E17" s="297"/>
      <c r="F17" s="153">
        <f>SUM(F14:F16)</f>
        <v>0</v>
      </c>
      <c r="G17" s="139"/>
    </row>
    <row r="18" spans="1:7" ht="15" customHeight="1">
      <c r="A18" s="289"/>
      <c r="B18" s="289"/>
      <c r="C18" s="289"/>
      <c r="D18" s="289"/>
      <c r="E18" s="289"/>
      <c r="F18" s="289"/>
      <c r="G18" s="139"/>
    </row>
    <row r="19" spans="1:7" ht="15" customHeight="1">
      <c r="A19" s="290"/>
      <c r="B19" s="290"/>
      <c r="C19" s="290"/>
      <c r="D19" s="290"/>
      <c r="E19" s="290"/>
      <c r="F19" s="290"/>
      <c r="G19" s="139"/>
    </row>
    <row r="20" spans="1:6" ht="15" customHeight="1">
      <c r="A20" s="290"/>
      <c r="B20" s="290"/>
      <c r="C20" s="290"/>
      <c r="D20" s="290"/>
      <c r="E20" s="290"/>
      <c r="F20" s="290"/>
    </row>
    <row r="21" spans="1:6" ht="13.5">
      <c r="A21" s="142"/>
      <c r="B21" s="144"/>
      <c r="C21" s="144"/>
      <c r="D21" s="144"/>
      <c r="E21" s="144"/>
      <c r="F21" s="142"/>
    </row>
    <row r="22" spans="1:6" ht="13.5">
      <c r="A22" s="291" t="s">
        <v>298</v>
      </c>
      <c r="B22" s="291"/>
      <c r="C22" s="291"/>
      <c r="D22" s="291"/>
      <c r="E22" s="147"/>
      <c r="F22" s="154"/>
    </row>
    <row r="23" spans="1:6" ht="20.25" customHeight="1">
      <c r="A23" s="291"/>
      <c r="B23" s="291"/>
      <c r="C23" s="291"/>
      <c r="D23" s="291"/>
      <c r="E23" s="144"/>
      <c r="F23" s="154" t="s">
        <v>297</v>
      </c>
    </row>
    <row r="24" spans="2:5" ht="12.75">
      <c r="B24" s="139"/>
      <c r="C24" s="139"/>
      <c r="D24" s="139"/>
      <c r="E24" s="139"/>
    </row>
    <row r="25" spans="2:5" ht="12.75">
      <c r="B25" s="139"/>
      <c r="C25" s="139"/>
      <c r="D25" s="139"/>
      <c r="E25" s="139"/>
    </row>
    <row r="26" spans="2:5" ht="12.75">
      <c r="B26" s="139"/>
      <c r="C26" s="139"/>
      <c r="D26" s="139"/>
      <c r="E26" s="139"/>
    </row>
    <row r="27" spans="2:5" ht="12.75">
      <c r="B27" s="139"/>
      <c r="C27" s="139"/>
      <c r="D27" s="139"/>
      <c r="E27" s="139"/>
    </row>
    <row r="28" spans="2:5" ht="12.75">
      <c r="B28" s="139"/>
      <c r="C28" s="139"/>
      <c r="D28" s="139"/>
      <c r="E28" s="139"/>
    </row>
    <row r="29" spans="2:5" ht="12.75">
      <c r="B29" s="139"/>
      <c r="C29" s="139"/>
      <c r="D29" s="139"/>
      <c r="E29" s="139"/>
    </row>
    <row r="30" spans="2:5" ht="12.75">
      <c r="B30" s="139"/>
      <c r="C30" s="139"/>
      <c r="D30" s="139"/>
      <c r="E30" s="139"/>
    </row>
    <row r="31" spans="2:5" ht="12.75">
      <c r="B31" s="139"/>
      <c r="C31" s="139"/>
      <c r="D31" s="139"/>
      <c r="E31" s="139"/>
    </row>
    <row r="32" spans="2:5" ht="12.75">
      <c r="B32" s="139"/>
      <c r="C32" s="139"/>
      <c r="D32" s="139"/>
      <c r="E32" s="139"/>
    </row>
    <row r="33" spans="2:5" ht="12.75">
      <c r="B33" s="139"/>
      <c r="C33" s="139"/>
      <c r="D33" s="139"/>
      <c r="E33" s="139"/>
    </row>
    <row r="34" spans="2:5" ht="12.75">
      <c r="B34" s="139"/>
      <c r="C34" s="139"/>
      <c r="D34" s="139"/>
      <c r="E34" s="139"/>
    </row>
    <row r="35" spans="2:5" ht="12.75">
      <c r="B35" s="139"/>
      <c r="C35" s="139"/>
      <c r="D35" s="139"/>
      <c r="E35" s="139"/>
    </row>
    <row r="36" spans="2:5" ht="12.75">
      <c r="B36" s="139"/>
      <c r="C36" s="139"/>
      <c r="D36" s="139"/>
      <c r="E36" s="139"/>
    </row>
    <row r="37" spans="2:5" ht="12.75">
      <c r="B37" s="139"/>
      <c r="C37" s="139"/>
      <c r="D37" s="139"/>
      <c r="E37" s="139"/>
    </row>
    <row r="38" spans="2:5" ht="12.75">
      <c r="B38" s="139"/>
      <c r="C38" s="139"/>
      <c r="D38" s="139"/>
      <c r="E38" s="139"/>
    </row>
    <row r="39" spans="2:5" ht="12.75">
      <c r="B39" s="139"/>
      <c r="C39" s="139"/>
      <c r="D39" s="139"/>
      <c r="E39" s="139"/>
    </row>
    <row r="40" spans="2:5" ht="12.75">
      <c r="B40" s="139"/>
      <c r="C40" s="139"/>
      <c r="D40" s="139"/>
      <c r="E40" s="139"/>
    </row>
    <row r="41" spans="2:5" ht="12.75">
      <c r="B41" s="139"/>
      <c r="C41" s="139"/>
      <c r="D41" s="139"/>
      <c r="E41" s="139"/>
    </row>
    <row r="42" spans="2:5" ht="12.75">
      <c r="B42" s="139"/>
      <c r="C42" s="139"/>
      <c r="D42" s="139"/>
      <c r="E42" s="139"/>
    </row>
    <row r="43" spans="2:5" ht="12.75">
      <c r="B43" s="139"/>
      <c r="C43" s="139"/>
      <c r="D43" s="139"/>
      <c r="E43" s="139"/>
    </row>
    <row r="44" spans="2:5" ht="12.75">
      <c r="B44" s="139"/>
      <c r="C44" s="139"/>
      <c r="D44" s="139"/>
      <c r="E44" s="139"/>
    </row>
    <row r="45" spans="2:5" ht="12.75">
      <c r="B45" s="139"/>
      <c r="C45" s="139"/>
      <c r="D45" s="139"/>
      <c r="E45" s="139"/>
    </row>
    <row r="46" spans="2:5" ht="12.75">
      <c r="B46" s="139"/>
      <c r="C46" s="139"/>
      <c r="D46" s="139"/>
      <c r="E46" s="139"/>
    </row>
    <row r="47" spans="2:5" ht="12.75">
      <c r="B47" s="139"/>
      <c r="C47" s="139"/>
      <c r="D47" s="139"/>
      <c r="E47" s="139"/>
    </row>
    <row r="48" spans="2:5" ht="12.75">
      <c r="B48" s="139"/>
      <c r="C48" s="139"/>
      <c r="D48" s="139"/>
      <c r="E48" s="139"/>
    </row>
    <row r="49" spans="2:5" ht="12.75">
      <c r="B49" s="139"/>
      <c r="C49" s="139"/>
      <c r="D49" s="139"/>
      <c r="E49" s="139"/>
    </row>
    <row r="50" spans="2:5" ht="12.75">
      <c r="B50" s="139"/>
      <c r="C50" s="139"/>
      <c r="D50" s="139"/>
      <c r="E50" s="139"/>
    </row>
    <row r="51" spans="2:5" ht="12.75">
      <c r="B51" s="139"/>
      <c r="C51" s="139"/>
      <c r="D51" s="139"/>
      <c r="E51" s="139"/>
    </row>
    <row r="52" spans="2:5" ht="12.75">
      <c r="B52" s="139"/>
      <c r="C52" s="139"/>
      <c r="D52" s="139"/>
      <c r="E52" s="139"/>
    </row>
    <row r="53" spans="2:5" ht="12.75">
      <c r="B53" s="139"/>
      <c r="C53" s="139"/>
      <c r="D53" s="139"/>
      <c r="E53" s="139"/>
    </row>
    <row r="54" spans="2:5" ht="12.75">
      <c r="B54" s="139"/>
      <c r="C54" s="139"/>
      <c r="D54" s="139"/>
      <c r="E54" s="139"/>
    </row>
    <row r="55" spans="2:5" ht="12.75">
      <c r="B55" s="139"/>
      <c r="C55" s="139"/>
      <c r="D55" s="139"/>
      <c r="E55" s="139"/>
    </row>
    <row r="56" spans="2:5" ht="12.75">
      <c r="B56" s="139"/>
      <c r="C56" s="139"/>
      <c r="D56" s="139"/>
      <c r="E56" s="139"/>
    </row>
    <row r="57" spans="2:5" ht="12.75">
      <c r="B57" s="139"/>
      <c r="C57" s="139"/>
      <c r="D57" s="139"/>
      <c r="E57" s="139"/>
    </row>
    <row r="58" spans="2:5" ht="12.75">
      <c r="B58" s="139"/>
      <c r="C58" s="139"/>
      <c r="D58" s="139"/>
      <c r="E58" s="139"/>
    </row>
    <row r="59" spans="2:5" ht="12.75">
      <c r="B59" s="139"/>
      <c r="C59" s="139"/>
      <c r="D59" s="139"/>
      <c r="E59" s="139"/>
    </row>
    <row r="60" spans="2:5" ht="12.75">
      <c r="B60" s="139"/>
      <c r="C60" s="139"/>
      <c r="D60" s="139"/>
      <c r="E60" s="139"/>
    </row>
    <row r="61" spans="2:5" ht="12.75">
      <c r="B61" s="139"/>
      <c r="C61" s="139"/>
      <c r="D61" s="139"/>
      <c r="E61" s="139"/>
    </row>
    <row r="62" spans="2:5" ht="12.75">
      <c r="B62" s="139"/>
      <c r="C62" s="139"/>
      <c r="D62" s="139"/>
      <c r="E62" s="139"/>
    </row>
    <row r="63" spans="2:5" ht="12.75">
      <c r="B63" s="139"/>
      <c r="C63" s="139"/>
      <c r="D63" s="139"/>
      <c r="E63" s="139"/>
    </row>
    <row r="64" spans="2:5" ht="12.75">
      <c r="B64" s="139"/>
      <c r="C64" s="139"/>
      <c r="D64" s="139"/>
      <c r="E64" s="139"/>
    </row>
  </sheetData>
  <sheetProtection/>
  <mergeCells count="7">
    <mergeCell ref="A18:F20"/>
    <mergeCell ref="A22:D23"/>
    <mergeCell ref="A13:D13"/>
    <mergeCell ref="A15:D15"/>
    <mergeCell ref="A16:D16"/>
    <mergeCell ref="A14:D1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Е Л. Суслова</cp:lastModifiedBy>
  <cp:lastPrinted>2020-03-20T13:27:51Z</cp:lastPrinted>
  <dcterms:created xsi:type="dcterms:W3CDTF">2015-01-16T07:52:13Z</dcterms:created>
  <dcterms:modified xsi:type="dcterms:W3CDTF">2020-03-20T13:30:35Z</dcterms:modified>
  <cp:category/>
  <cp:version/>
  <cp:contentType/>
  <cp:contentStatus/>
</cp:coreProperties>
</file>