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  <sheet name="справка" sheetId="6" r:id="rId6"/>
  </sheets>
  <definedNames>
    <definedName name="_xlnm._FilterDatabase" localSheetId="2" hidden="1">'ассигнов 3'!$A$11:$G$156</definedName>
    <definedName name="_xlnm.Print_Area" localSheetId="2">'ассигнов 3'!$A$1:$I$156</definedName>
    <definedName name="_xlnm.Print_Area" localSheetId="0">'доходы 1'!$A$1:$D$86</definedName>
    <definedName name="_xlnm.Print_Area" localSheetId="5">'справка'!$A$1:$F$41</definedName>
  </definedNames>
  <calcPr fullCalcOnLoad="1" refMode="R1C1"/>
</workbook>
</file>

<file path=xl/sharedStrings.xml><?xml version="1.0" encoding="utf-8"?>
<sst xmlns="http://schemas.openxmlformats.org/spreadsheetml/2006/main" count="1318" uniqueCount="471">
  <si>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</si>
  <si>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</si>
  <si>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</si>
  <si>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</si>
  <si>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</si>
  <si>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</si>
  <si>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</si>
  <si>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</si>
  <si>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</si>
  <si>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</si>
  <si>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</si>
  <si>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</si>
  <si>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</si>
  <si>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</si>
  <si>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</si>
  <si>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</si>
  <si>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</si>
  <si>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</si>
  <si>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</si>
  <si>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</si>
  <si>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</si>
  <si>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</si>
  <si>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</si>
  <si>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</si>
  <si>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</si>
  <si>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</si>
  <si>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</si>
  <si>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</si>
  <si>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</si>
  <si>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</si>
  <si>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</si>
  <si>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</si>
  <si>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</si>
  <si>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</si>
  <si>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</si>
  <si>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</si>
  <si>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2.3.6.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</si>
  <si>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</si>
  <si>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</si>
  <si>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</si>
  <si>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</si>
  <si>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</si>
  <si>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</si>
  <si>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</si>
  <si>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</si>
  <si>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</si>
  <si>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</si>
  <si>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</si>
  <si>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</si>
  <si>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</si>
  <si>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</si>
  <si>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</si>
  <si>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</si>
  <si>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</si>
  <si>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</si>
  <si>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</si>
  <si>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</si>
  <si>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</si>
  <si>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</si>
  <si>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</si>
  <si>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</si>
  <si>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</si>
  <si>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</si>
  <si>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</si>
  <si>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</si>
  <si>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</si>
  <si>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</si>
  <si>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</si>
  <si>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</si>
  <si>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</si>
  <si>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</si>
  <si>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</si>
  <si>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</si>
  <si>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</si>
  <si>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</si>
  <si>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</si>
  <si>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</si>
  <si>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</si>
  <si>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</si>
  <si>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</si>
  <si>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</si>
  <si>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</si>
  <si>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</si>
  <si>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</si>
  <si>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</si>
  <si>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</si>
  <si>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</si>
  <si>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</si>
  <si>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</si>
  <si>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</si>
  <si>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</si>
  <si>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</si>
  <si>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</si>
  <si>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</si>
  <si>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</si>
  <si>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</si>
  <si>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</si>
  <si>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</si>
  <si>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</si>
  <si>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</si>
  <si>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</si>
  <si>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</si>
  <si>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</si>
  <si>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</si>
  <si>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</si>
  <si>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</si>
  <si>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</si>
  <si>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</si>
  <si>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</si>
  <si>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</si>
  <si>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</si>
  <si>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6.1.2.</t>
  </si>
  <si>
    <t>6.1.2.1.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</si>
  <si>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</si>
  <si>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</si>
  <si>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</si>
  <si>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</si>
  <si>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</si>
  <si>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</si>
  <si>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</si>
  <si>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</si>
  <si>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</si>
  <si>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</si>
  <si>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</si>
  <si>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</si>
  <si>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</si>
  <si>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</si>
  <si>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</si>
  <si>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</si>
  <si>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</si>
  <si>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</si>
  <si>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</si>
  <si>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</si>
  <si>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</si>
  <si>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</si>
  <si>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</si>
  <si>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</si>
  <si>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</si>
  <si>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</si>
  <si>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</si>
  <si>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</si>
  <si>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</si>
  <si>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</si>
  <si>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</si>
  <si>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</si>
  <si>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</si>
  <si>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</si>
  <si>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</si>
  <si>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</si>
  <si>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</si>
  <si>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</si>
  <si>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</si>
  <si>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</si>
  <si>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</si>
  <si>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</si>
  <si>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</si>
  <si>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</si>
  <si>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</si>
  <si>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</si>
  <si>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</si>
  <si>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</si>
  <si>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</si>
  <si>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</si>
  <si>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</si>
  <si>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</si>
  <si>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</si>
  <si>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</si>
  <si>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</si>
  <si>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</si>
  <si>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</si>
  <si>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</si>
  <si>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</si>
  <si>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</si>
  <si>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</si>
  <si>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</si>
  <si>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</si>
  <si>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</si>
  <si>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</si>
  <si>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</si>
  <si>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</si>
  <si>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</si>
  <si>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</si>
  <si>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</si>
  <si>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</si>
  <si>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</si>
  <si>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</si>
  <si>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</si>
  <si>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</si>
  <si>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</si>
  <si>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</si>
  <si>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</si>
  <si>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</si>
  <si>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</si>
  <si>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</si>
  <si>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</si>
  <si>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</si>
  <si>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</si>
  <si>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</si>
  <si>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</si>
  <si>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</si>
  <si>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</si>
  <si>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</si>
  <si>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</si>
  <si>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</si>
  <si>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</si>
  <si>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</si>
  <si>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</si>
  <si>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</si>
  <si>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</si>
  <si>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</si>
  <si>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</si>
  <si>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</si>
  <si>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</si>
  <si>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</si>
  <si>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</si>
  <si>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</si>
  <si>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</si>
  <si>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</si>
  <si>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</si>
  <si>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</si>
  <si>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</si>
  <si>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</si>
  <si>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</si>
  <si>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</si>
  <si>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</si>
  <si>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</si>
  <si>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</si>
  <si>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</si>
  <si>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</si>
  <si>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</si>
  <si>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</si>
  <si>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</si>
  <si>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</si>
  <si>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</si>
  <si>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</si>
  <si>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</si>
  <si>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</si>
  <si>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</si>
  <si>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</si>
  <si>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</si>
  <si>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</si>
  <si>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</si>
  <si>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</si>
  <si>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</si>
  <si>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</si>
  <si>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</si>
  <si>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</si>
  <si>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</si>
  <si>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</si>
  <si>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</si>
  <si>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</si>
  <si>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</si>
  <si>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</si>
  <si>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</si>
  <si>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</si>
  <si>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</si>
  <si>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</si>
  <si>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</si>
  <si>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</si>
  <si>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</si>
  <si>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</si>
  <si>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</si>
  <si>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</si>
  <si>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</si>
  <si>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</si>
  <si>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</si>
  <si>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</si>
  <si>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</si>
  <si>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</si>
  <si>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</si>
  <si>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</si>
  <si>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</si>
  <si>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</si>
  <si>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</si>
  <si>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</si>
  <si>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</si>
  <si>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</si>
  <si>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</si>
  <si>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</si>
  <si>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</si>
  <si>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</si>
  <si>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</si>
  <si>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</si>
  <si>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</si>
  <si>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</si>
  <si>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</si>
  <si>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</si>
  <si>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</si>
  <si>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</si>
  <si>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</si>
  <si>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</si>
  <si>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</si>
  <si>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</si>
  <si>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</si>
  <si>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</si>
  <si>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</si>
  <si>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</si>
  <si>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</si>
  <si>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</si>
  <si>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</si>
  <si>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</si>
  <si>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</si>
  <si>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</si>
  <si>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</si>
  <si>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</si>
  <si>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</si>
  <si>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</si>
  <si>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</si>
  <si>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</si>
  <si>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</si>
  <si>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</si>
  <si>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</si>
  <si>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</si>
  <si>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</si>
  <si>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</si>
  <si>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</si>
  <si>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</si>
  <si>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</si>
  <si>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</si>
  <si>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</si>
  <si>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</si>
  <si>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</si>
  <si>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</si>
  <si>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</si>
  <si>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</si>
  <si>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</si>
  <si>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</si>
  <si>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</si>
  <si>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</si>
  <si>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</si>
  <si>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</si>
  <si>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</si>
  <si>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</si>
  <si>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</si>
  <si>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</si>
  <si>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</si>
  <si>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</si>
  <si>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</si>
  <si>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</si>
  <si>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</si>
  <si>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</si>
  <si>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</si>
  <si>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</si>
  <si>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</si>
  <si>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</si>
  <si>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</si>
  <si>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</si>
  <si>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</si>
  <si>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</si>
  <si>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</si>
  <si>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</si>
  <si>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</si>
  <si>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</si>
  <si>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</si>
  <si>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</si>
  <si>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</si>
  <si>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</si>
  <si>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</si>
  <si>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2.3.3.1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</si>
  <si>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</si>
  <si>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</si>
  <si>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</si>
  <si>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</si>
  <si>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</si>
  <si>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</si>
  <si>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</si>
  <si>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</si>
  <si>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</si>
  <si>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</si>
  <si>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</si>
  <si>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</si>
  <si>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</si>
  <si>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</si>
  <si>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</si>
  <si>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</si>
  <si>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</si>
  <si>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</si>
  <si>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</si>
  <si>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МУНИЦИПАЛЬНЫЙ ОКРУГ ЧЕРНАЯ РЕЧКА НА 2018 ГОД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</si>
  <si>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</si>
  <si>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</si>
  <si>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</si>
  <si>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</si>
  <si>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</si>
  <si>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</si>
  <si>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</si>
  <si>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</si>
  <si>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2.3.4.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</si>
  <si>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</si>
  <si>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</si>
  <si>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</si>
  <si>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</si>
  <si>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2.3.5.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</si>
  <si>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</si>
  <si>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</si>
  <si>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2.3.5.1</t>
  </si>
  <si>
    <t>2.3.4.1.</t>
  </si>
  <si>
    <t>2.3.6.1</t>
  </si>
  <si>
    <t>2.3.6.2</t>
  </si>
  <si>
    <t xml:space="preserve">  </t>
  </si>
  <si>
    <t>5.1.4.2.</t>
  </si>
  <si>
    <t>5.1.4.3.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</si>
  <si>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</si>
  <si>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</si>
  <si>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</si>
  <si>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</si>
  <si>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</si>
  <si>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</si>
  <si>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</si>
  <si>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</si>
  <si>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</si>
  <si>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</si>
  <si>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</si>
  <si>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штрафы+компенс.озелен.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</si>
  <si>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</si>
  <si>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</si>
  <si>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</si>
  <si>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 xml:space="preserve">2.3.6.1. </t>
  </si>
  <si>
    <t>2.3.6.2.</t>
  </si>
  <si>
    <t>5.1.4.1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</si>
  <si>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</si>
  <si>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</si>
  <si>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</si>
  <si>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</si>
  <si>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</si>
  <si>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</si>
  <si>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</si>
  <si>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</si>
  <si>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</si>
  <si>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</si>
  <si>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 xml:space="preserve"> НА 2018 ГОД</t>
  </si>
  <si>
    <t>Итого источников финансирования  дефицита бюджета</t>
  </si>
  <si>
    <t>Перечень главных администраторов доходов бюджета</t>
  </si>
  <si>
    <t>Администрация Приморского района Санкт-петербурга</t>
  </si>
  <si>
    <t>Наименование главного администратора доходов бюджета</t>
  </si>
  <si>
    <t>Код  главного администратора доходов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</si>
  <si>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2018 ГОД</t>
  </si>
  <si>
    <t>Комитет по печати и взаимодействию со средствами массовой информации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</si>
  <si>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</si>
  <si>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</si>
  <si>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</si>
  <si>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</si>
  <si>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</si>
  <si>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</si>
  <si>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</si>
  <si>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</si>
  <si>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</si>
  <si>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</si>
  <si>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</si>
  <si>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</si>
  <si>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</si>
  <si>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</si>
  <si>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</si>
  <si>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</si>
  <si>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Местная Администрация МО Черная речка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</si>
  <si>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</si>
  <si>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</si>
  <si>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</si>
  <si>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</si>
  <si>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</si>
  <si>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Итого по расходам</t>
  </si>
  <si>
    <t>Наименование статьи расходов</t>
  </si>
  <si>
    <t>Расходы</t>
  </si>
  <si>
    <t xml:space="preserve"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</si>
  <si>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</si>
  <si>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50 членские взносы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</si>
  <si>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</si>
  <si>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если что можем убрать  примерно 150</t>
  </si>
  <si>
    <t>к Решению Муниципального Совета № 2 от 11.04.2018  года</t>
  </si>
  <si>
    <t xml:space="preserve">Приложение №4
к Решению Муниципального Совета № 2 от 11.04.2018  года
 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 </t>
  </si>
  <si>
    <t xml:space="preserve">Приложение №5  к Решению Муниципального Совета № 2 от 11.04.2018  года
  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</si>
</sst>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7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5" fillId="37" borderId="32" xfId="53" applyFont="1" applyFill="1" applyBorder="1" applyAlignment="1">
      <alignment horizontal="left" wrapText="1"/>
      <protection/>
    </xf>
    <xf numFmtId="0" fontId="5" fillId="37" borderId="32" xfId="53" applyFont="1" applyFill="1" applyBorder="1" applyAlignment="1">
      <alignment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1" fillId="34" borderId="37" xfId="53" applyFont="1" applyFill="1" applyBorder="1" applyAlignment="1">
      <alignment wrapText="1"/>
      <protection/>
    </xf>
    <xf numFmtId="0" fontId="1" fillId="34" borderId="38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8" borderId="39" xfId="53" applyFont="1" applyFill="1" applyBorder="1" applyAlignment="1">
      <alignment wrapText="1"/>
      <protection/>
    </xf>
    <xf numFmtId="0" fontId="5" fillId="38" borderId="40" xfId="53" applyFont="1" applyFill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5" fillId="38" borderId="32" xfId="53" applyFont="1" applyFill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5" fillId="38" borderId="33" xfId="53" applyFont="1" applyFill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8" xfId="53" applyFont="1" applyBorder="1" applyAlignment="1">
      <alignment horizontal="center" wrapText="1"/>
      <protection/>
    </xf>
    <xf numFmtId="0" fontId="63" fillId="0" borderId="35" xfId="53" applyFont="1" applyBorder="1" applyAlignment="1">
      <alignment wrapText="1"/>
      <protection/>
    </xf>
    <xf numFmtId="0" fontId="63" fillId="0" borderId="33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30" xfId="53" applyNumberFormat="1" applyFont="1" applyBorder="1" applyAlignment="1">
      <alignment horizontal="center" wrapText="1"/>
      <protection/>
    </xf>
    <xf numFmtId="176" fontId="5" fillId="38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38" borderId="39" xfId="53" applyNumberFormat="1" applyFont="1" applyFill="1" applyBorder="1" applyAlignment="1">
      <alignment horizontal="center" wrapText="1"/>
      <protection/>
    </xf>
    <xf numFmtId="176" fontId="5" fillId="37" borderId="41" xfId="53" applyNumberFormat="1" applyFont="1" applyFill="1" applyBorder="1" applyAlignment="1">
      <alignment horizontal="center" wrapText="1"/>
      <protection/>
    </xf>
    <xf numFmtId="176" fontId="63" fillId="0" borderId="44" xfId="53" applyNumberFormat="1" applyFont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49" fontId="4" fillId="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4" fillId="12" borderId="45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9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35" borderId="27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0" fontId="1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32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63" fillId="0" borderId="35" xfId="53" applyFont="1" applyBorder="1" applyAlignment="1">
      <alignment horizontal="left" vertical="center" wrapText="1"/>
      <protection/>
    </xf>
    <xf numFmtId="0" fontId="1" fillId="34" borderId="37" xfId="53" applyFont="1" applyFill="1" applyBorder="1" applyAlignment="1">
      <alignment horizontal="left" vertical="center" wrapText="1"/>
      <protection/>
    </xf>
    <xf numFmtId="176" fontId="5" fillId="10" borderId="41" xfId="53" applyNumberFormat="1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horizontal="left" vertical="center" wrapText="1"/>
      <protection/>
    </xf>
    <xf numFmtId="0" fontId="5" fillId="10" borderId="32" xfId="53" applyFont="1" applyFill="1" applyBorder="1" applyAlignment="1">
      <alignment wrapText="1"/>
      <protection/>
    </xf>
    <xf numFmtId="0" fontId="5" fillId="10" borderId="33" xfId="53" applyFont="1" applyFill="1" applyBorder="1" applyAlignment="1">
      <alignment horizontal="center" wrapText="1"/>
      <protection/>
    </xf>
    <xf numFmtId="176" fontId="5" fillId="40" borderId="44" xfId="53" applyNumberFormat="1" applyFont="1" applyFill="1" applyBorder="1" applyAlignment="1">
      <alignment horizontal="center" wrapText="1"/>
      <protection/>
    </xf>
    <xf numFmtId="0" fontId="5" fillId="40" borderId="35" xfId="53" applyFont="1" applyFill="1" applyBorder="1" applyAlignment="1">
      <alignment horizontal="left" vertical="center" wrapText="1"/>
      <protection/>
    </xf>
    <xf numFmtId="0" fontId="5" fillId="40" borderId="35" xfId="53" applyFont="1" applyFill="1" applyBorder="1" applyAlignment="1">
      <alignment wrapText="1"/>
      <protection/>
    </xf>
    <xf numFmtId="0" fontId="5" fillId="40" borderId="36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vertical="center" wrapText="1"/>
      <protection/>
    </xf>
    <xf numFmtId="0" fontId="5" fillId="38" borderId="39" xfId="53" applyFont="1" applyFill="1" applyBorder="1" applyAlignment="1">
      <alignment horizontal="left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2" xfId="42" applyFont="1" applyBorder="1" applyAlignment="1" applyProtection="1">
      <alignment horizontal="left" vertical="center" wrapText="1"/>
      <protection/>
    </xf>
    <xf numFmtId="176" fontId="5" fillId="7" borderId="41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left" vertical="center"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33" xfId="53" applyFont="1" applyFill="1" applyBorder="1" applyAlignment="1">
      <alignment horizontal="center" wrapText="1"/>
      <protection/>
    </xf>
    <xf numFmtId="176" fontId="5" fillId="10" borderId="32" xfId="53" applyNumberFormat="1" applyFont="1" applyFill="1" applyBorder="1" applyAlignment="1">
      <alignment horizontal="center" wrapText="1"/>
      <protection/>
    </xf>
    <xf numFmtId="0" fontId="5" fillId="10" borderId="34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vertical="center" wrapText="1"/>
      <protection/>
    </xf>
    <xf numFmtId="0" fontId="5" fillId="38" borderId="32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6" fontId="5" fillId="7" borderId="33" xfId="53" applyNumberFormat="1" applyFont="1" applyFill="1" applyBorder="1" applyAlignment="1">
      <alignment horizontal="center" wrapText="1"/>
      <protection/>
    </xf>
    <xf numFmtId="176" fontId="5" fillId="7" borderId="32" xfId="53" applyNumberFormat="1" applyFont="1" applyFill="1" applyBorder="1" applyAlignment="1">
      <alignment horizontal="center" wrapText="1"/>
      <protection/>
    </xf>
    <xf numFmtId="0" fontId="5" fillId="7" borderId="34" xfId="53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vertic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9" fillId="12" borderId="10" xfId="53" applyFont="1" applyFill="1" applyBorder="1" applyAlignment="1">
      <alignment wrapText="1"/>
      <protection/>
    </xf>
    <xf numFmtId="0" fontId="4" fillId="12" borderId="18" xfId="0" applyNumberFormat="1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2" borderId="46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9" xfId="0" applyFont="1" applyFill="1" applyBorder="1" applyAlignment="1">
      <alignment horizontal="center" vertical="center" wrapText="1"/>
    </xf>
    <xf numFmtId="0" fontId="15" fillId="41" borderId="50" xfId="0" applyFont="1" applyFill="1" applyBorder="1" applyAlignment="1">
      <alignment horizontal="center" vertical="center" wrapText="1"/>
    </xf>
    <xf numFmtId="0" fontId="15" fillId="41" borderId="51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8" fillId="41" borderId="41" xfId="0" applyFont="1" applyFill="1" applyBorder="1" applyAlignment="1">
      <alignment vertical="top" wrapText="1"/>
    </xf>
    <xf numFmtId="49" fontId="10" fillId="0" borderId="47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176" fontId="10" fillId="0" borderId="41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176" fontId="15" fillId="0" borderId="4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40" borderId="35" xfId="53" applyFont="1" applyFill="1" applyBorder="1" applyAlignment="1">
      <alignment horizontal="left" wrapText="1"/>
      <protection/>
    </xf>
    <xf numFmtId="0" fontId="10" fillId="0" borderId="0" xfId="53" applyFont="1" applyAlignment="1">
      <alignment horizontal="right" wrapText="1"/>
      <protection/>
    </xf>
    <xf numFmtId="0" fontId="2" fillId="0" borderId="52" xfId="53" applyFont="1" applyBorder="1" applyAlignment="1">
      <alignment horizontal="center" wrapText="1"/>
      <protection/>
    </xf>
    <xf numFmtId="0" fontId="2" fillId="0" borderId="34" xfId="53" applyFont="1" applyBorder="1" applyAlignment="1">
      <alignment horizontal="center" wrapText="1"/>
      <protection/>
    </xf>
    <xf numFmtId="0" fontId="5" fillId="7" borderId="53" xfId="53" applyFont="1" applyFill="1" applyBorder="1" applyAlignment="1">
      <alignment horizontal="center" wrapText="1"/>
      <protection/>
    </xf>
    <xf numFmtId="0" fontId="5" fillId="7" borderId="33" xfId="53" applyFont="1" applyFill="1" applyBorder="1" applyAlignment="1">
      <alignment horizontal="center" wrapText="1"/>
      <protection/>
    </xf>
    <xf numFmtId="0" fontId="5" fillId="7" borderId="54" xfId="53" applyFont="1" applyFill="1" applyBorder="1" applyAlignment="1">
      <alignment wrapText="1"/>
      <protection/>
    </xf>
    <xf numFmtId="0" fontId="5" fillId="7" borderId="34" xfId="53" applyFont="1" applyFill="1" applyBorder="1" applyAlignment="1">
      <alignment wrapText="1"/>
      <protection/>
    </xf>
    <xf numFmtId="0" fontId="5" fillId="7" borderId="54" xfId="53" applyFont="1" applyFill="1" applyBorder="1" applyAlignment="1">
      <alignment horizontal="left" vertical="center" wrapText="1"/>
      <protection/>
    </xf>
    <xf numFmtId="0" fontId="5" fillId="7" borderId="34" xfId="53" applyFont="1" applyFill="1" applyBorder="1" applyAlignment="1">
      <alignment horizontal="left" vertic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176" fontId="5" fillId="7" borderId="56" xfId="53" applyNumberFormat="1" applyFont="1" applyFill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54" xfId="53" applyFont="1" applyBorder="1" applyAlignment="1">
      <alignment wrapText="1"/>
      <protection/>
    </xf>
    <xf numFmtId="0" fontId="1" fillId="0" borderId="34" xfId="53" applyFont="1" applyBorder="1" applyAlignment="1">
      <alignment wrapText="1"/>
      <protection/>
    </xf>
    <xf numFmtId="0" fontId="1" fillId="0" borderId="54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38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8" xfId="53" applyFont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16" fontId="5" fillId="7" borderId="53" xfId="53" applyNumberFormat="1" applyFont="1" applyFill="1" applyBorder="1" applyAlignment="1">
      <alignment horizontal="center" wrapText="1"/>
      <protection/>
    </xf>
    <xf numFmtId="0" fontId="14" fillId="0" borderId="5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54" xfId="53" applyFont="1" applyBorder="1" applyAlignment="1">
      <alignment wrapText="1"/>
      <protection/>
    </xf>
    <xf numFmtId="0" fontId="14" fillId="0" borderId="34" xfId="53" applyFont="1" applyBorder="1" applyAlignment="1">
      <alignment wrapText="1"/>
      <protection/>
    </xf>
    <xf numFmtId="0" fontId="14" fillId="0" borderId="54" xfId="53" applyFont="1" applyBorder="1" applyAlignment="1">
      <alignment horizontal="left" vertical="center" wrapText="1"/>
      <protection/>
    </xf>
    <xf numFmtId="0" fontId="14" fillId="0" borderId="34" xfId="53" applyFont="1" applyBorder="1" applyAlignment="1">
      <alignment horizontal="left" vertic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50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5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46785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65">
      <selection activeCell="I16" sqref="I16"/>
    </sheetView>
  </sheetViews>
  <sheetFormatPr defaultColWidth="9.00390625" defaultRowHeight="12.75"/>
  <cols>
    <col min="1" max="1" width="6.375" style="115" customWidth="1"/>
    <col min="2" max="2" width="28.375" style="115" customWidth="1"/>
    <col min="3" max="3" width="54.625" style="115" customWidth="1"/>
    <col min="4" max="4" width="24.375" style="115" customWidth="1"/>
    <col min="5" max="5" width="8.875" style="247" customWidth="1"/>
  </cols>
  <sheetData>
    <row r="1" spans="4:6" ht="15">
      <c r="D1" s="113" t="s">
        <v>307</v>
      </c>
      <c r="F1" s="202"/>
    </row>
    <row r="2" spans="3:6" ht="12.75" customHeight="1">
      <c r="C2" s="331" t="s">
        <v>468</v>
      </c>
      <c r="D2" s="331"/>
      <c r="F2" s="202"/>
    </row>
    <row r="3" spans="3:11" ht="48" customHeight="1">
      <c r="C3" s="331" t="s">
        <v>463</v>
      </c>
      <c r="D3" s="331"/>
      <c r="E3" s="281"/>
      <c r="F3" s="280"/>
      <c r="G3" s="218"/>
      <c r="H3" s="218"/>
      <c r="I3" s="218"/>
      <c r="J3" s="218"/>
      <c r="K3" s="218"/>
    </row>
    <row r="4" spans="2:6" ht="11.25" customHeight="1">
      <c r="B4" s="187"/>
      <c r="C4" s="184"/>
      <c r="D4" s="185"/>
      <c r="F4" s="202"/>
    </row>
    <row r="5" spans="2:6" ht="8.25" customHeight="1">
      <c r="B5" s="186"/>
      <c r="D5" s="185"/>
      <c r="F5" s="202"/>
    </row>
    <row r="6" ht="6.75" customHeight="1">
      <c r="F6" s="202"/>
    </row>
    <row r="7" spans="3:6" ht="12.75">
      <c r="C7" s="183" t="s">
        <v>306</v>
      </c>
      <c r="F7" s="202"/>
    </row>
    <row r="8" spans="3:6" ht="12.75">
      <c r="C8" s="183" t="s">
        <v>160</v>
      </c>
      <c r="F8" s="202"/>
    </row>
    <row r="9" spans="3:6" ht="12.75">
      <c r="C9" s="183" t="s">
        <v>378</v>
      </c>
      <c r="F9" s="202"/>
    </row>
    <row r="10" ht="13.5" thickBot="1">
      <c r="F10" s="202"/>
    </row>
    <row r="11" spans="1:6" ht="12.75">
      <c r="A11" s="332" t="s">
        <v>305</v>
      </c>
      <c r="B11" s="332" t="s">
        <v>304</v>
      </c>
      <c r="C11" s="332" t="s">
        <v>303</v>
      </c>
      <c r="D11" s="182" t="s">
        <v>302</v>
      </c>
      <c r="F11" s="202"/>
    </row>
    <row r="12" spans="1:6" ht="13.5" thickBot="1">
      <c r="A12" s="333"/>
      <c r="B12" s="333"/>
      <c r="C12" s="333"/>
      <c r="D12" s="181" t="s">
        <v>301</v>
      </c>
      <c r="F12" s="202"/>
    </row>
    <row r="13" spans="1:6" ht="23.25" customHeight="1" thickBot="1">
      <c r="A13" s="259" t="s">
        <v>300</v>
      </c>
      <c r="B13" s="330" t="s">
        <v>299</v>
      </c>
      <c r="C13" s="330" t="s">
        <v>298</v>
      </c>
      <c r="D13" s="256">
        <f>D14+D29+D32+D42+D48+D56</f>
        <v>92803.4</v>
      </c>
      <c r="F13" s="202"/>
    </row>
    <row r="14" spans="1:6" ht="19.5" customHeight="1" thickBot="1">
      <c r="A14" s="255" t="s">
        <v>0</v>
      </c>
      <c r="B14" s="254" t="s">
        <v>297</v>
      </c>
      <c r="C14" s="279" t="s">
        <v>296</v>
      </c>
      <c r="D14" s="252">
        <f>D15+D23+D26</f>
        <v>85511.5</v>
      </c>
      <c r="F14" s="202"/>
    </row>
    <row r="15" spans="1:6" s="180" customFormat="1" ht="31.5" customHeight="1" thickBot="1">
      <c r="A15" s="278" t="s">
        <v>2</v>
      </c>
      <c r="B15" s="266" t="s">
        <v>295</v>
      </c>
      <c r="C15" s="265" t="s">
        <v>294</v>
      </c>
      <c r="D15" s="277">
        <f>D16+D19</f>
        <v>45487.1</v>
      </c>
      <c r="E15" s="247">
        <v>45487.1</v>
      </c>
      <c r="F15" s="202"/>
    </row>
    <row r="16" spans="1:6" ht="34.5" customHeight="1" thickBot="1">
      <c r="A16" s="245" t="s">
        <v>4</v>
      </c>
      <c r="B16" s="173" t="s">
        <v>293</v>
      </c>
      <c r="C16" s="270" t="s">
        <v>291</v>
      </c>
      <c r="D16" s="206">
        <f>D17</f>
        <v>30935.1</v>
      </c>
      <c r="F16" s="202"/>
    </row>
    <row r="17" spans="1:6" ht="30" customHeight="1" thickBot="1">
      <c r="A17" s="245"/>
      <c r="B17" s="155" t="s">
        <v>292</v>
      </c>
      <c r="C17" s="248" t="s">
        <v>291</v>
      </c>
      <c r="D17" s="171">
        <f>28630+2305.1</f>
        <v>30935.1</v>
      </c>
      <c r="F17" s="202"/>
    </row>
    <row r="18" spans="1:6" ht="48" customHeight="1" thickBot="1">
      <c r="A18" s="245"/>
      <c r="B18" s="155" t="s">
        <v>290</v>
      </c>
      <c r="C18" s="248" t="s">
        <v>289</v>
      </c>
      <c r="D18" s="171">
        <v>0</v>
      </c>
      <c r="F18" s="202"/>
    </row>
    <row r="19" spans="1:6" ht="45" customHeight="1" thickBot="1">
      <c r="A19" s="179" t="s">
        <v>288</v>
      </c>
      <c r="B19" s="173" t="s">
        <v>287</v>
      </c>
      <c r="C19" s="270" t="s">
        <v>285</v>
      </c>
      <c r="D19" s="206">
        <f>SUM(D20:D21)</f>
        <v>14552</v>
      </c>
      <c r="F19" s="202"/>
    </row>
    <row r="20" spans="1:6" ht="59.25" customHeight="1" thickBot="1">
      <c r="A20" s="245"/>
      <c r="B20" s="155" t="s">
        <v>286</v>
      </c>
      <c r="C20" s="248" t="s">
        <v>416</v>
      </c>
      <c r="D20" s="171">
        <f>12552+2000</f>
        <v>14552</v>
      </c>
      <c r="F20" s="202"/>
    </row>
    <row r="21" spans="1:6" ht="45" customHeight="1" thickBot="1">
      <c r="A21" s="245"/>
      <c r="B21" s="155" t="s">
        <v>284</v>
      </c>
      <c r="C21" s="248" t="s">
        <v>283</v>
      </c>
      <c r="D21" s="171">
        <v>0</v>
      </c>
      <c r="F21" s="202"/>
    </row>
    <row r="22" spans="1:6" ht="39" hidden="1" thickBot="1">
      <c r="A22" s="159"/>
      <c r="B22" s="155" t="s">
        <v>282</v>
      </c>
      <c r="C22" s="248" t="s">
        <v>415</v>
      </c>
      <c r="D22" s="211"/>
      <c r="F22" s="202"/>
    </row>
    <row r="23" spans="1:6" ht="33" customHeight="1" thickBot="1">
      <c r="A23" s="276" t="s">
        <v>7</v>
      </c>
      <c r="B23" s="266" t="s">
        <v>281</v>
      </c>
      <c r="C23" s="265" t="s">
        <v>279</v>
      </c>
      <c r="D23" s="264">
        <f>D24</f>
        <v>34374.9</v>
      </c>
      <c r="E23" s="247">
        <v>29724.7</v>
      </c>
      <c r="F23" s="202"/>
    </row>
    <row r="24" spans="1:6" ht="35.25" customHeight="1" thickBot="1">
      <c r="A24" s="178"/>
      <c r="B24" s="170" t="s">
        <v>280</v>
      </c>
      <c r="C24" s="275" t="s">
        <v>279</v>
      </c>
      <c r="D24" s="208">
        <f>29724.7+5396.8-454.1-292.5</f>
        <v>34374.9</v>
      </c>
      <c r="F24" s="202"/>
    </row>
    <row r="25" spans="1:6" ht="43.5" customHeight="1" thickBot="1">
      <c r="A25" s="162"/>
      <c r="B25" s="161" t="s">
        <v>278</v>
      </c>
      <c r="C25" s="274" t="s">
        <v>277</v>
      </c>
      <c r="D25" s="209">
        <v>0</v>
      </c>
      <c r="F25" s="202"/>
    </row>
    <row r="26" spans="1:6" ht="12.75">
      <c r="A26" s="334" t="s">
        <v>276</v>
      </c>
      <c r="B26" s="336" t="s">
        <v>275</v>
      </c>
      <c r="C26" s="338" t="s">
        <v>274</v>
      </c>
      <c r="D26" s="340">
        <f>D28</f>
        <v>5649.5</v>
      </c>
      <c r="F26" s="202"/>
    </row>
    <row r="27" spans="1:6" ht="13.5" thickBot="1">
      <c r="A27" s="335"/>
      <c r="B27" s="337"/>
      <c r="C27" s="339"/>
      <c r="D27" s="341"/>
      <c r="E27" s="247">
        <v>5649.5</v>
      </c>
      <c r="F27" s="202"/>
    </row>
    <row r="28" spans="1:6" ht="45.75" customHeight="1" thickBot="1">
      <c r="A28" s="245"/>
      <c r="B28" s="155" t="s">
        <v>273</v>
      </c>
      <c r="C28" s="248" t="s">
        <v>272</v>
      </c>
      <c r="D28" s="171">
        <v>5649.5</v>
      </c>
      <c r="F28" s="202"/>
    </row>
    <row r="29" spans="1:6" ht="39" hidden="1" thickBot="1">
      <c r="A29" s="174" t="s">
        <v>154</v>
      </c>
      <c r="B29" s="172" t="s">
        <v>271</v>
      </c>
      <c r="C29" s="271" t="s">
        <v>270</v>
      </c>
      <c r="D29" s="204">
        <v>0</v>
      </c>
      <c r="F29" s="202"/>
    </row>
    <row r="30" spans="1:6" ht="13.5" hidden="1" thickBot="1">
      <c r="A30" s="177" t="s">
        <v>15</v>
      </c>
      <c r="B30" s="176" t="s">
        <v>269</v>
      </c>
      <c r="C30" s="273" t="s">
        <v>268</v>
      </c>
      <c r="D30" s="210">
        <v>0</v>
      </c>
      <c r="F30" s="202"/>
    </row>
    <row r="31" spans="1:6" ht="26.25" hidden="1" thickBot="1">
      <c r="A31" s="159"/>
      <c r="B31" s="155" t="s">
        <v>267</v>
      </c>
      <c r="C31" s="248" t="s">
        <v>266</v>
      </c>
      <c r="D31" s="211">
        <v>0</v>
      </c>
      <c r="F31" s="202"/>
    </row>
    <row r="32" spans="1:6" ht="39" hidden="1" thickBot="1">
      <c r="A32" s="174" t="s">
        <v>37</v>
      </c>
      <c r="B32" s="172" t="s">
        <v>264</v>
      </c>
      <c r="C32" s="271" t="s">
        <v>263</v>
      </c>
      <c r="D32" s="204">
        <v>0</v>
      </c>
      <c r="F32" s="202"/>
    </row>
    <row r="33" spans="1:6" ht="13.5" hidden="1" thickBot="1">
      <c r="A33" s="175" t="s">
        <v>39</v>
      </c>
      <c r="B33" s="173" t="s">
        <v>262</v>
      </c>
      <c r="C33" s="270" t="s">
        <v>261</v>
      </c>
      <c r="D33" s="207">
        <v>0</v>
      </c>
      <c r="F33" s="202"/>
    </row>
    <row r="34" spans="1:6" ht="39" hidden="1" thickBot="1">
      <c r="A34" s="245"/>
      <c r="B34" s="155" t="s">
        <v>260</v>
      </c>
      <c r="C34" s="248" t="s">
        <v>259</v>
      </c>
      <c r="D34" s="171">
        <v>0</v>
      </c>
      <c r="F34" s="202"/>
    </row>
    <row r="35" spans="1:6" ht="26.25" hidden="1" thickBot="1">
      <c r="A35" s="246" t="s">
        <v>308</v>
      </c>
      <c r="B35" s="173" t="s">
        <v>258</v>
      </c>
      <c r="C35" s="270" t="s">
        <v>257</v>
      </c>
      <c r="D35" s="206">
        <v>0</v>
      </c>
      <c r="F35" s="202"/>
    </row>
    <row r="36" spans="1:6" ht="39.75" customHeight="1" hidden="1" thickBot="1">
      <c r="A36" s="245"/>
      <c r="B36" s="155" t="s">
        <v>256</v>
      </c>
      <c r="C36" s="248" t="s">
        <v>255</v>
      </c>
      <c r="D36" s="171">
        <v>0</v>
      </c>
      <c r="F36" s="202"/>
    </row>
    <row r="37" spans="1:6" ht="90" customHeight="1" hidden="1" thickBot="1">
      <c r="A37" s="246" t="s">
        <v>309</v>
      </c>
      <c r="B37" s="173" t="s">
        <v>254</v>
      </c>
      <c r="C37" s="270" t="s">
        <v>253</v>
      </c>
      <c r="D37" s="206">
        <v>0</v>
      </c>
      <c r="F37" s="202"/>
    </row>
    <row r="38" spans="1:6" ht="66" customHeight="1" hidden="1" thickBot="1">
      <c r="A38" s="245"/>
      <c r="B38" s="155" t="s">
        <v>252</v>
      </c>
      <c r="C38" s="248" t="s">
        <v>251</v>
      </c>
      <c r="D38" s="171">
        <v>0</v>
      </c>
      <c r="F38" s="202"/>
    </row>
    <row r="39" spans="1:6" ht="66" customHeight="1" hidden="1" thickBot="1">
      <c r="A39" s="245"/>
      <c r="B39" s="155" t="s">
        <v>250</v>
      </c>
      <c r="C39" s="248" t="s">
        <v>249</v>
      </c>
      <c r="D39" s="171">
        <v>0</v>
      </c>
      <c r="F39" s="202"/>
    </row>
    <row r="40" spans="1:6" ht="39" hidden="1" thickBot="1">
      <c r="A40" s="246" t="s">
        <v>310</v>
      </c>
      <c r="B40" s="173" t="s">
        <v>248</v>
      </c>
      <c r="C40" s="270" t="s">
        <v>247</v>
      </c>
      <c r="D40" s="206">
        <v>0</v>
      </c>
      <c r="F40" s="202"/>
    </row>
    <row r="41" spans="1:6" ht="54" customHeight="1" hidden="1" thickBot="1">
      <c r="A41" s="245"/>
      <c r="B41" s="155" t="s">
        <v>246</v>
      </c>
      <c r="C41" s="248" t="s">
        <v>245</v>
      </c>
      <c r="D41" s="171">
        <v>0</v>
      </c>
      <c r="F41" s="202"/>
    </row>
    <row r="42" spans="1:6" ht="26.25" thickBot="1">
      <c r="A42" s="255">
        <v>2</v>
      </c>
      <c r="B42" s="254" t="s">
        <v>243</v>
      </c>
      <c r="C42" s="253" t="s">
        <v>242</v>
      </c>
      <c r="D42" s="252">
        <f>D43</f>
        <v>858.9</v>
      </c>
      <c r="F42" s="202"/>
    </row>
    <row r="43" spans="1:6" ht="30" customHeight="1" thickBot="1">
      <c r="A43" s="175" t="s">
        <v>15</v>
      </c>
      <c r="B43" s="173" t="s">
        <v>241</v>
      </c>
      <c r="C43" s="270" t="s">
        <v>240</v>
      </c>
      <c r="D43" s="207">
        <f>D44</f>
        <v>858.9</v>
      </c>
      <c r="F43" s="202"/>
    </row>
    <row r="44" spans="1:6" ht="12.75">
      <c r="A44" s="342" t="s">
        <v>17</v>
      </c>
      <c r="B44" s="344" t="s">
        <v>239</v>
      </c>
      <c r="C44" s="346" t="s">
        <v>238</v>
      </c>
      <c r="D44" s="348">
        <f>D46</f>
        <v>858.9</v>
      </c>
      <c r="F44" s="202"/>
    </row>
    <row r="45" spans="1:6" ht="18.75" customHeight="1" thickBot="1">
      <c r="A45" s="343"/>
      <c r="B45" s="345"/>
      <c r="C45" s="347"/>
      <c r="D45" s="349"/>
      <c r="F45" s="202"/>
    </row>
    <row r="46" spans="1:6" ht="73.5" customHeight="1" thickBot="1">
      <c r="A46" s="245"/>
      <c r="B46" s="155" t="s">
        <v>237</v>
      </c>
      <c r="C46" s="248" t="s">
        <v>414</v>
      </c>
      <c r="D46" s="171">
        <v>858.9</v>
      </c>
      <c r="E46" s="272"/>
      <c r="F46" s="202"/>
    </row>
    <row r="47" spans="1:6" ht="28.5" customHeight="1" hidden="1" thickBot="1">
      <c r="A47" s="245"/>
      <c r="B47" s="155" t="s">
        <v>236</v>
      </c>
      <c r="C47" s="248" t="s">
        <v>235</v>
      </c>
      <c r="D47" s="171">
        <v>0</v>
      </c>
      <c r="F47" s="202"/>
    </row>
    <row r="48" spans="1:6" ht="26.25" hidden="1" thickBot="1">
      <c r="A48" s="174" t="s">
        <v>244</v>
      </c>
      <c r="B48" s="172" t="s">
        <v>234</v>
      </c>
      <c r="C48" s="271" t="s">
        <v>233</v>
      </c>
      <c r="D48" s="204">
        <v>0</v>
      </c>
      <c r="F48" s="202"/>
    </row>
    <row r="49" spans="1:6" ht="39" customHeight="1" hidden="1" thickBot="1">
      <c r="A49" s="246" t="s">
        <v>121</v>
      </c>
      <c r="B49" s="173" t="s">
        <v>232</v>
      </c>
      <c r="C49" s="270" t="s">
        <v>231</v>
      </c>
      <c r="D49" s="206">
        <v>0</v>
      </c>
      <c r="F49" s="202"/>
    </row>
    <row r="50" spans="1:6" ht="12.75" hidden="1">
      <c r="A50" s="342" t="s">
        <v>43</v>
      </c>
      <c r="B50" s="344" t="s">
        <v>230</v>
      </c>
      <c r="C50" s="346" t="s">
        <v>229</v>
      </c>
      <c r="D50" s="356">
        <v>0</v>
      </c>
      <c r="F50" s="202"/>
    </row>
    <row r="51" spans="1:6" ht="12.75" hidden="1">
      <c r="A51" s="350"/>
      <c r="B51" s="352"/>
      <c r="C51" s="354"/>
      <c r="D51" s="357"/>
      <c r="F51" s="202"/>
    </row>
    <row r="52" spans="1:6" ht="66" customHeight="1" hidden="1" thickBot="1">
      <c r="A52" s="351"/>
      <c r="B52" s="353"/>
      <c r="C52" s="355"/>
      <c r="D52" s="358"/>
      <c r="F52" s="202"/>
    </row>
    <row r="53" spans="1:6" ht="84" customHeight="1" hidden="1" thickBot="1">
      <c r="A53" s="245"/>
      <c r="B53" s="155" t="s">
        <v>228</v>
      </c>
      <c r="C53" s="248" t="s">
        <v>227</v>
      </c>
      <c r="D53" s="171">
        <v>0</v>
      </c>
      <c r="F53" s="202"/>
    </row>
    <row r="54" spans="1:6" ht="93.75" customHeight="1" hidden="1" thickBot="1">
      <c r="A54" s="159" t="s">
        <v>311</v>
      </c>
      <c r="B54" s="155" t="s">
        <v>226</v>
      </c>
      <c r="C54" s="248" t="s">
        <v>225</v>
      </c>
      <c r="D54" s="211">
        <v>0</v>
      </c>
      <c r="F54" s="202"/>
    </row>
    <row r="55" spans="1:6" ht="85.5" customHeight="1" hidden="1" thickBot="1">
      <c r="A55" s="245"/>
      <c r="B55" s="155" t="s">
        <v>224</v>
      </c>
      <c r="C55" s="248" t="s">
        <v>223</v>
      </c>
      <c r="D55" s="171">
        <v>0</v>
      </c>
      <c r="F55" s="202"/>
    </row>
    <row r="56" spans="1:6" ht="19.5" customHeight="1" thickBot="1">
      <c r="A56" s="269">
        <v>3</v>
      </c>
      <c r="B56" s="254" t="s">
        <v>221</v>
      </c>
      <c r="C56" s="253" t="s">
        <v>220</v>
      </c>
      <c r="D56" s="268">
        <f>D57+D59</f>
        <v>6432.999999999999</v>
      </c>
      <c r="F56" s="202"/>
    </row>
    <row r="57" spans="1:6" ht="26.25" customHeight="1">
      <c r="A57" s="359" t="s">
        <v>39</v>
      </c>
      <c r="B57" s="336" t="s">
        <v>219</v>
      </c>
      <c r="C57" s="338" t="s">
        <v>218</v>
      </c>
      <c r="D57" s="340">
        <v>513.5</v>
      </c>
      <c r="F57" s="202"/>
    </row>
    <row r="58" spans="1:6" ht="45" customHeight="1" thickBot="1">
      <c r="A58" s="335"/>
      <c r="B58" s="337"/>
      <c r="C58" s="339"/>
      <c r="D58" s="341"/>
      <c r="E58" s="247">
        <v>513.5</v>
      </c>
      <c r="F58" s="202"/>
    </row>
    <row r="59" spans="1:6" ht="33" customHeight="1" thickBot="1">
      <c r="A59" s="267" t="s">
        <v>308</v>
      </c>
      <c r="B59" s="266" t="s">
        <v>217</v>
      </c>
      <c r="C59" s="265" t="s">
        <v>216</v>
      </c>
      <c r="D59" s="264">
        <f>D60</f>
        <v>5919.499999999999</v>
      </c>
      <c r="E59" s="247">
        <v>6778.4</v>
      </c>
      <c r="F59" s="180" t="s">
        <v>413</v>
      </c>
    </row>
    <row r="60" spans="1:6" ht="17.25" customHeight="1">
      <c r="A60" s="360" t="s">
        <v>412</v>
      </c>
      <c r="B60" s="362" t="s">
        <v>215</v>
      </c>
      <c r="C60" s="364" t="s">
        <v>214</v>
      </c>
      <c r="D60" s="366">
        <f>SUM(D62:D66)</f>
        <v>5919.499999999999</v>
      </c>
      <c r="F60" s="202"/>
    </row>
    <row r="61" spans="1:6" ht="39" customHeight="1" thickBot="1">
      <c r="A61" s="361"/>
      <c r="B61" s="363"/>
      <c r="C61" s="365"/>
      <c r="D61" s="367"/>
      <c r="F61" s="202"/>
    </row>
    <row r="62" spans="1:6" ht="76.5" customHeight="1" thickBot="1">
      <c r="A62" s="245"/>
      <c r="B62" s="155" t="s">
        <v>213</v>
      </c>
      <c r="C62" s="263" t="s">
        <v>411</v>
      </c>
      <c r="D62" s="171">
        <v>3766.2</v>
      </c>
      <c r="F62" s="202"/>
    </row>
    <row r="63" spans="1:6" ht="72.75" customHeight="1" thickBot="1">
      <c r="A63" s="245"/>
      <c r="B63" s="155" t="s">
        <v>212</v>
      </c>
      <c r="C63" s="263" t="s">
        <v>408</v>
      </c>
      <c r="D63" s="171">
        <v>250.7</v>
      </c>
      <c r="F63" s="202"/>
    </row>
    <row r="64" spans="1:6" ht="75" customHeight="1" thickBot="1">
      <c r="A64" s="245"/>
      <c r="B64" s="155" t="s">
        <v>410</v>
      </c>
      <c r="C64" s="263" t="s">
        <v>408</v>
      </c>
      <c r="D64" s="171">
        <v>877.2</v>
      </c>
      <c r="F64" s="202"/>
    </row>
    <row r="65" spans="1:6" ht="69.75" customHeight="1" thickBot="1">
      <c r="A65" s="245"/>
      <c r="B65" s="155" t="s">
        <v>409</v>
      </c>
      <c r="C65" s="263" t="s">
        <v>408</v>
      </c>
      <c r="D65" s="171">
        <v>1000</v>
      </c>
      <c r="F65" s="202"/>
    </row>
    <row r="66" spans="1:6" ht="58.5" customHeight="1" thickBot="1">
      <c r="A66" s="188"/>
      <c r="B66" s="170" t="s">
        <v>211</v>
      </c>
      <c r="C66" s="262" t="s">
        <v>210</v>
      </c>
      <c r="D66" s="208">
        <v>25.4</v>
      </c>
      <c r="F66" s="202"/>
    </row>
    <row r="67" spans="1:6" ht="13.5" hidden="1" thickBot="1">
      <c r="A67" s="169" t="s">
        <v>222</v>
      </c>
      <c r="B67" s="168" t="s">
        <v>209</v>
      </c>
      <c r="C67" s="261" t="s">
        <v>208</v>
      </c>
      <c r="D67" s="212">
        <v>0</v>
      </c>
      <c r="F67" s="202"/>
    </row>
    <row r="68" spans="1:6" ht="16.5" customHeight="1" hidden="1" thickBot="1">
      <c r="A68" s="167" t="s">
        <v>50</v>
      </c>
      <c r="B68" s="166" t="s">
        <v>207</v>
      </c>
      <c r="C68" s="260" t="s">
        <v>206</v>
      </c>
      <c r="D68" s="205">
        <v>0</v>
      </c>
      <c r="F68" s="202"/>
    </row>
    <row r="69" spans="1:6" ht="39" hidden="1" thickBot="1">
      <c r="A69" s="245"/>
      <c r="B69" s="155" t="s">
        <v>205</v>
      </c>
      <c r="C69" s="248" t="s">
        <v>204</v>
      </c>
      <c r="D69" s="171">
        <v>0</v>
      </c>
      <c r="F69" s="202"/>
    </row>
    <row r="70" spans="1:6" ht="17.25" customHeight="1" hidden="1" thickBot="1">
      <c r="A70" s="167" t="s">
        <v>114</v>
      </c>
      <c r="B70" s="166" t="s">
        <v>203</v>
      </c>
      <c r="C70" s="260" t="s">
        <v>202</v>
      </c>
      <c r="D70" s="205">
        <v>0</v>
      </c>
      <c r="F70" s="202"/>
    </row>
    <row r="71" spans="1:6" ht="26.25" hidden="1" thickBot="1">
      <c r="A71" s="245"/>
      <c r="B71" s="155" t="s">
        <v>201</v>
      </c>
      <c r="C71" s="248" t="s">
        <v>199</v>
      </c>
      <c r="D71" s="171">
        <v>0</v>
      </c>
      <c r="F71" s="202"/>
    </row>
    <row r="72" spans="1:6" ht="26.25" hidden="1" thickBot="1">
      <c r="A72" s="245"/>
      <c r="B72" s="155" t="s">
        <v>200</v>
      </c>
      <c r="C72" s="248" t="s">
        <v>199</v>
      </c>
      <c r="D72" s="171">
        <v>0</v>
      </c>
      <c r="F72" s="202"/>
    </row>
    <row r="73" spans="1:6" ht="20.25" customHeight="1" thickBot="1">
      <c r="A73" s="259" t="s">
        <v>198</v>
      </c>
      <c r="B73" s="258" t="s">
        <v>197</v>
      </c>
      <c r="C73" s="257" t="s">
        <v>196</v>
      </c>
      <c r="D73" s="256">
        <f>D74+D80+D82+D84</f>
        <v>14733.1</v>
      </c>
      <c r="F73" s="202"/>
    </row>
    <row r="74" spans="1:6" ht="39" thickBot="1">
      <c r="A74" s="255">
        <v>1</v>
      </c>
      <c r="B74" s="254" t="s">
        <v>195</v>
      </c>
      <c r="C74" s="253" t="s">
        <v>194</v>
      </c>
      <c r="D74" s="252">
        <f>SUM(D75:D79)</f>
        <v>14733.1</v>
      </c>
      <c r="E74" s="247">
        <v>14733.1</v>
      </c>
      <c r="F74" s="202"/>
    </row>
    <row r="75" spans="1:6" ht="30.75" customHeight="1" hidden="1" thickBot="1">
      <c r="A75" s="165"/>
      <c r="B75" s="164" t="s">
        <v>407</v>
      </c>
      <c r="C75" s="251" t="s">
        <v>193</v>
      </c>
      <c r="D75" s="163"/>
      <c r="F75" s="202"/>
    </row>
    <row r="76" spans="1:6" ht="57.75" customHeight="1" thickBot="1">
      <c r="A76" s="162"/>
      <c r="B76" s="189" t="s">
        <v>406</v>
      </c>
      <c r="C76" s="250" t="s">
        <v>438</v>
      </c>
      <c r="D76" s="214">
        <v>4144.2</v>
      </c>
      <c r="F76" s="202"/>
    </row>
    <row r="77" spans="1:6" ht="44.25" customHeight="1" thickBot="1">
      <c r="A77" s="190"/>
      <c r="B77" s="191" t="s">
        <v>405</v>
      </c>
      <c r="C77" s="249" t="s">
        <v>439</v>
      </c>
      <c r="D77" s="215">
        <v>6.9</v>
      </c>
      <c r="F77" s="202"/>
    </row>
    <row r="78" spans="1:6" ht="66" customHeight="1" thickBot="1">
      <c r="A78" s="245"/>
      <c r="B78" s="155" t="s">
        <v>404</v>
      </c>
      <c r="C78" s="248" t="s">
        <v>440</v>
      </c>
      <c r="D78" s="171">
        <v>7269.4</v>
      </c>
      <c r="F78" s="202"/>
    </row>
    <row r="79" spans="1:6" ht="46.5" customHeight="1" thickBot="1">
      <c r="A79" s="245"/>
      <c r="B79" s="155" t="s">
        <v>403</v>
      </c>
      <c r="C79" s="248" t="s">
        <v>428</v>
      </c>
      <c r="D79" s="171">
        <v>3312.6</v>
      </c>
      <c r="F79" s="202"/>
    </row>
    <row r="80" spans="1:6" ht="95.25" customHeight="1" hidden="1" thickBot="1">
      <c r="A80" s="158">
        <v>2</v>
      </c>
      <c r="B80" s="157" t="s">
        <v>192</v>
      </c>
      <c r="C80" s="156" t="s">
        <v>191</v>
      </c>
      <c r="D80" s="213">
        <v>0</v>
      </c>
      <c r="F80" s="202"/>
    </row>
    <row r="81" spans="1:6" ht="109.5" customHeight="1" hidden="1" thickBot="1">
      <c r="A81" s="160"/>
      <c r="B81" s="155" t="s">
        <v>190</v>
      </c>
      <c r="C81" s="154" t="s">
        <v>189</v>
      </c>
      <c r="D81" s="171">
        <v>0</v>
      </c>
      <c r="F81" s="202"/>
    </row>
    <row r="82" spans="1:6" ht="85.5" customHeight="1" hidden="1" thickBot="1">
      <c r="A82" s="158">
        <v>3</v>
      </c>
      <c r="B82" s="157" t="s">
        <v>188</v>
      </c>
      <c r="C82" s="156" t="s">
        <v>187</v>
      </c>
      <c r="D82" s="213">
        <v>0</v>
      </c>
      <c r="F82" s="202"/>
    </row>
    <row r="83" spans="1:6" ht="39" hidden="1" thickBot="1">
      <c r="A83" s="159"/>
      <c r="B83" s="155" t="s">
        <v>186</v>
      </c>
      <c r="C83" s="154" t="s">
        <v>185</v>
      </c>
      <c r="D83" s="211">
        <v>0</v>
      </c>
      <c r="F83" s="202"/>
    </row>
    <row r="84" spans="1:6" ht="42.75" customHeight="1" hidden="1" thickBot="1">
      <c r="A84" s="158">
        <v>4</v>
      </c>
      <c r="B84" s="157" t="s">
        <v>184</v>
      </c>
      <c r="C84" s="156" t="s">
        <v>183</v>
      </c>
      <c r="D84" s="213">
        <v>0</v>
      </c>
      <c r="F84" s="202"/>
    </row>
    <row r="85" spans="1:6" ht="7.5" customHeight="1" hidden="1" thickBot="1">
      <c r="A85" s="188"/>
      <c r="B85" s="155" t="s">
        <v>182</v>
      </c>
      <c r="C85" s="154" t="s">
        <v>181</v>
      </c>
      <c r="D85" s="211">
        <v>0</v>
      </c>
      <c r="F85" s="202"/>
    </row>
    <row r="86" spans="1:6" ht="16.5" thickBot="1">
      <c r="A86" s="153"/>
      <c r="B86" s="152"/>
      <c r="C86" s="152" t="s">
        <v>180</v>
      </c>
      <c r="D86" s="203">
        <f>D13+D73</f>
        <v>107536.5</v>
      </c>
      <c r="F86" s="202"/>
    </row>
  </sheetData>
  <sheetProtection/>
  <mergeCells count="25">
    <mergeCell ref="A57:A58"/>
    <mergeCell ref="B57:B58"/>
    <mergeCell ref="C57:C58"/>
    <mergeCell ref="D57:D58"/>
    <mergeCell ref="A60:A61"/>
    <mergeCell ref="B60:B61"/>
    <mergeCell ref="C60:C61"/>
    <mergeCell ref="D60:D61"/>
    <mergeCell ref="A44:A45"/>
    <mergeCell ref="B44:B45"/>
    <mergeCell ref="C44:C45"/>
    <mergeCell ref="D44:D45"/>
    <mergeCell ref="A50:A52"/>
    <mergeCell ref="B50:B52"/>
    <mergeCell ref="C50:C52"/>
    <mergeCell ref="D50:D52"/>
    <mergeCell ref="C2:D2"/>
    <mergeCell ref="C3:D3"/>
    <mergeCell ref="A11:A12"/>
    <mergeCell ref="B11:B12"/>
    <mergeCell ref="C11:C12"/>
    <mergeCell ref="A26:A27"/>
    <mergeCell ref="B26:B27"/>
    <mergeCell ref="C26:C27"/>
    <mergeCell ref="D26:D27"/>
  </mergeCells>
  <hyperlinks>
    <hyperlink ref="C62" r:id="rId1" display="consultantplus://offline/ref=BA8367C61548C2AFBF9E6FD402A88DD132E1B56AAFE142E0CE9D95665F554F312D528821FE7E34F0DBiFM"/>
    <hyperlink ref="C63" r:id="rId2" display="consultantplus://offline/ref=BA8367C61548C2AFBF9E6FD402A88DD132E1B56AAFE142E0CE9D95665F554F312D528821FE7E34F0DBiFM"/>
    <hyperlink ref="C64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  <hyperlink ref="C65" r:id="rId5" display="consultantplus://offline/ref=37CB61848D3A6800D660F2D2E804EC401BB9181ED910B74777BA149D24DE935506BFA7761A0CC035lAh4M"/>
  </hyperlinks>
  <printOptions/>
  <pageMargins left="0.7" right="0.7" top="0.75" bottom="0.75" header="0.3" footer="0.3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11">
      <selection activeCell="K10" sqref="K10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15"/>
      <c r="B1" s="115"/>
      <c r="C1" s="115"/>
      <c r="D1" s="10"/>
      <c r="H1" s="113" t="s">
        <v>176</v>
      </c>
    </row>
    <row r="2" spans="1:8" ht="15">
      <c r="A2" s="115"/>
      <c r="B2" s="115"/>
      <c r="C2" s="115"/>
      <c r="D2" s="10"/>
      <c r="H2" s="113" t="s">
        <v>468</v>
      </c>
    </row>
    <row r="3" spans="1:8" ht="48" customHeight="1">
      <c r="A3" s="119"/>
      <c r="B3" s="331" t="s">
        <v>463</v>
      </c>
      <c r="C3" s="331"/>
      <c r="D3" s="331"/>
      <c r="E3" s="331"/>
      <c r="F3" s="331"/>
      <c r="G3" s="331"/>
      <c r="H3" s="331"/>
    </row>
    <row r="4" spans="1:7" ht="12.75">
      <c r="A4" s="119"/>
      <c r="B4" s="286"/>
      <c r="C4" s="287"/>
      <c r="D4" s="285"/>
      <c r="E4" s="284"/>
      <c r="F4" s="284"/>
      <c r="G4" s="284"/>
    </row>
    <row r="5" spans="1:8" ht="15">
      <c r="A5" s="119"/>
      <c r="B5" s="124"/>
      <c r="C5" s="115"/>
      <c r="D5" s="10"/>
      <c r="H5" s="114"/>
    </row>
    <row r="6" spans="1:8" ht="12.75">
      <c r="A6" s="119"/>
      <c r="B6" s="2"/>
      <c r="C6" s="118" t="s">
        <v>177</v>
      </c>
      <c r="D6" s="140"/>
      <c r="E6" s="116"/>
      <c r="F6" s="116"/>
      <c r="G6" s="116"/>
      <c r="H6" s="116"/>
    </row>
    <row r="7" spans="1:4" ht="12.75">
      <c r="A7" s="121"/>
      <c r="B7" s="115"/>
      <c r="C7" s="118" t="s">
        <v>160</v>
      </c>
      <c r="D7" s="115"/>
    </row>
    <row r="8" spans="1:4" ht="12.75">
      <c r="A8" s="123"/>
      <c r="B8" s="115"/>
      <c r="C8" s="118" t="s">
        <v>378</v>
      </c>
      <c r="D8" s="115"/>
    </row>
    <row r="9" spans="1:8" ht="42.75" thickBot="1">
      <c r="A9" s="14" t="s">
        <v>66</v>
      </c>
      <c r="B9" s="3" t="s">
        <v>67</v>
      </c>
      <c r="C9" s="20" t="s">
        <v>68</v>
      </c>
      <c r="D9" s="14" t="s">
        <v>149</v>
      </c>
      <c r="E9" s="57" t="s">
        <v>69</v>
      </c>
      <c r="F9" s="20" t="s">
        <v>150</v>
      </c>
      <c r="G9" s="20" t="s">
        <v>152</v>
      </c>
      <c r="H9" s="37" t="s">
        <v>151</v>
      </c>
    </row>
    <row r="10" spans="1:8" ht="37.5" customHeight="1" thickBot="1">
      <c r="A10" s="141"/>
      <c r="B10" s="142" t="s">
        <v>178</v>
      </c>
      <c r="C10" s="143" t="s">
        <v>73</v>
      </c>
      <c r="D10" s="144"/>
      <c r="E10" s="144"/>
      <c r="F10" s="143"/>
      <c r="G10" s="143"/>
      <c r="H10" s="145">
        <f>H11</f>
        <v>3609.8</v>
      </c>
    </row>
    <row r="11" spans="1:8" ht="13.5" thickBot="1">
      <c r="A11" s="198" t="s">
        <v>0</v>
      </c>
      <c r="B11" s="199" t="s">
        <v>1</v>
      </c>
      <c r="C11" s="200">
        <v>928</v>
      </c>
      <c r="D11" s="198" t="s">
        <v>71</v>
      </c>
      <c r="E11" s="198"/>
      <c r="F11" s="200"/>
      <c r="G11" s="200"/>
      <c r="H11" s="201">
        <f>H12+H15</f>
        <v>3609.8</v>
      </c>
    </row>
    <row r="12" spans="1:8" ht="34.5" thickBot="1">
      <c r="A12" s="80" t="s">
        <v>2</v>
      </c>
      <c r="B12" s="81" t="s">
        <v>3</v>
      </c>
      <c r="C12" s="82">
        <v>928</v>
      </c>
      <c r="D12" s="83" t="s">
        <v>70</v>
      </c>
      <c r="E12" s="83"/>
      <c r="F12" s="82"/>
      <c r="G12" s="82"/>
      <c r="H12" s="84">
        <f>H13</f>
        <v>1223.2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70</v>
      </c>
      <c r="E13" s="42" t="s">
        <v>122</v>
      </c>
      <c r="F13" s="41"/>
      <c r="G13" s="41"/>
      <c r="H13" s="63">
        <f>H14</f>
        <v>1223.2</v>
      </c>
    </row>
    <row r="14" spans="1:8" ht="57" thickBot="1">
      <c r="A14" s="15" t="s">
        <v>92</v>
      </c>
      <c r="B14" s="18" t="s">
        <v>91</v>
      </c>
      <c r="C14" s="21">
        <v>928</v>
      </c>
      <c r="D14" s="15" t="s">
        <v>70</v>
      </c>
      <c r="E14" s="55" t="s">
        <v>122</v>
      </c>
      <c r="F14" s="21">
        <v>100</v>
      </c>
      <c r="G14" s="21" t="s">
        <v>73</v>
      </c>
      <c r="H14" s="24">
        <f>'ассигнов 3'!H15</f>
        <v>1223.2</v>
      </c>
    </row>
    <row r="15" spans="1:8" ht="39" customHeight="1" thickBot="1">
      <c r="A15" s="80" t="s">
        <v>7</v>
      </c>
      <c r="B15" s="85" t="s">
        <v>8</v>
      </c>
      <c r="C15" s="82">
        <v>928</v>
      </c>
      <c r="D15" s="83" t="s">
        <v>72</v>
      </c>
      <c r="E15" s="83"/>
      <c r="F15" s="82"/>
      <c r="G15" s="82"/>
      <c r="H15" s="84">
        <f>H16+H18+H23</f>
        <v>2386.6</v>
      </c>
    </row>
    <row r="16" spans="1:8" ht="30" customHeight="1" thickBot="1">
      <c r="A16" s="39" t="s">
        <v>89</v>
      </c>
      <c r="B16" s="40" t="s">
        <v>10</v>
      </c>
      <c r="C16" s="41">
        <v>928</v>
      </c>
      <c r="D16" s="42" t="s">
        <v>72</v>
      </c>
      <c r="E16" s="42" t="s">
        <v>123</v>
      </c>
      <c r="F16" s="41"/>
      <c r="G16" s="41"/>
      <c r="H16" s="63">
        <f>H17</f>
        <v>234</v>
      </c>
    </row>
    <row r="17" spans="1:9" ht="57" thickBot="1">
      <c r="A17" s="15" t="s">
        <v>93</v>
      </c>
      <c r="B17" s="4" t="s">
        <v>91</v>
      </c>
      <c r="C17" s="21">
        <v>928</v>
      </c>
      <c r="D17" s="15" t="s">
        <v>72</v>
      </c>
      <c r="E17" s="55" t="s">
        <v>123</v>
      </c>
      <c r="F17" s="21">
        <v>100</v>
      </c>
      <c r="G17" s="21"/>
      <c r="H17" s="24">
        <f>'ассигнов 3'!H19</f>
        <v>234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72</v>
      </c>
      <c r="E18" s="42" t="s">
        <v>125</v>
      </c>
      <c r="F18" s="41"/>
      <c r="G18" s="41"/>
      <c r="H18" s="63">
        <f>H19+H21</f>
        <v>2016.4</v>
      </c>
    </row>
    <row r="19" spans="1:8" ht="56.25">
      <c r="A19" s="15" t="s">
        <v>11</v>
      </c>
      <c r="B19" s="4" t="s">
        <v>91</v>
      </c>
      <c r="C19" s="21">
        <v>928</v>
      </c>
      <c r="D19" s="15" t="s">
        <v>72</v>
      </c>
      <c r="E19" s="55" t="s">
        <v>125</v>
      </c>
      <c r="F19" s="21">
        <v>100</v>
      </c>
      <c r="G19" s="21"/>
      <c r="H19" s="24">
        <f>'ассигнов 3'!H22</f>
        <v>1691.2</v>
      </c>
    </row>
    <row r="20" spans="1:8" ht="22.5" hidden="1">
      <c r="A20" s="15"/>
      <c r="B20" s="19" t="s">
        <v>6</v>
      </c>
      <c r="C20" s="21">
        <v>928</v>
      </c>
      <c r="D20" s="15" t="s">
        <v>72</v>
      </c>
      <c r="E20" s="1" t="s">
        <v>125</v>
      </c>
      <c r="F20" s="21">
        <v>120</v>
      </c>
      <c r="G20" s="21"/>
      <c r="H20" s="24">
        <f>'ассигнов 3'!H23</f>
        <v>1691.2</v>
      </c>
    </row>
    <row r="21" spans="1:9" ht="28.5" customHeight="1">
      <c r="A21" s="16" t="s">
        <v>144</v>
      </c>
      <c r="B21" s="32" t="s">
        <v>24</v>
      </c>
      <c r="C21" s="22">
        <v>928</v>
      </c>
      <c r="D21" s="16" t="s">
        <v>72</v>
      </c>
      <c r="E21" s="8" t="s">
        <v>125</v>
      </c>
      <c r="F21" s="22">
        <v>200</v>
      </c>
      <c r="G21" s="22"/>
      <c r="H21" s="25">
        <f>'ассигнов 3'!H24</f>
        <v>325.2</v>
      </c>
      <c r="I21">
        <v>2</v>
      </c>
    </row>
    <row r="22" spans="1:8" ht="22.5" hidden="1">
      <c r="A22" s="16"/>
      <c r="B22" s="5" t="s">
        <v>94</v>
      </c>
      <c r="C22" s="22">
        <v>928</v>
      </c>
      <c r="D22" s="16" t="s">
        <v>72</v>
      </c>
      <c r="E22" s="1" t="s">
        <v>125</v>
      </c>
      <c r="F22" s="22">
        <v>240</v>
      </c>
      <c r="G22" s="22"/>
      <c r="H22" s="25">
        <f>'ассигнов 3'!H25</f>
        <v>325.2</v>
      </c>
    </row>
    <row r="23" spans="1:8" ht="13.5" thickBot="1">
      <c r="A23" s="146" t="s">
        <v>90</v>
      </c>
      <c r="B23" s="88" t="s">
        <v>13</v>
      </c>
      <c r="C23" s="147">
        <v>928</v>
      </c>
      <c r="D23" s="148" t="s">
        <v>72</v>
      </c>
      <c r="E23" s="148" t="s">
        <v>124</v>
      </c>
      <c r="F23" s="147"/>
      <c r="G23" s="147"/>
      <c r="H23" s="149">
        <f>H24</f>
        <v>136.2</v>
      </c>
    </row>
    <row r="24" spans="1:9" ht="13.5" thickBot="1">
      <c r="A24" s="15" t="s">
        <v>146</v>
      </c>
      <c r="B24" s="4" t="s">
        <v>95</v>
      </c>
      <c r="C24" s="21">
        <v>928</v>
      </c>
      <c r="D24" s="15" t="s">
        <v>72</v>
      </c>
      <c r="E24" s="58" t="s">
        <v>124</v>
      </c>
      <c r="F24" s="21">
        <v>800</v>
      </c>
      <c r="G24" s="21"/>
      <c r="H24" s="24">
        <f>'ассигнов 3'!H27</f>
        <v>136.2</v>
      </c>
      <c r="I24">
        <v>2</v>
      </c>
    </row>
    <row r="25" spans="1:8" ht="13.5" hidden="1" thickBot="1">
      <c r="A25" s="15"/>
      <c r="B25" s="7" t="s">
        <v>14</v>
      </c>
      <c r="C25" s="21">
        <v>928</v>
      </c>
      <c r="D25" s="15" t="s">
        <v>72</v>
      </c>
      <c r="E25" s="1" t="s">
        <v>124</v>
      </c>
      <c r="F25" s="21">
        <v>850</v>
      </c>
      <c r="G25" s="21"/>
      <c r="H25" s="24">
        <f>H26</f>
        <v>74.3</v>
      </c>
    </row>
    <row r="26" spans="1:8" ht="13.5" hidden="1" thickBot="1">
      <c r="A26" s="15"/>
      <c r="B26" s="150" t="s">
        <v>147</v>
      </c>
      <c r="C26" s="21">
        <v>928</v>
      </c>
      <c r="D26" s="15" t="s">
        <v>72</v>
      </c>
      <c r="E26" s="1" t="s">
        <v>124</v>
      </c>
      <c r="F26" s="21">
        <v>853</v>
      </c>
      <c r="G26" s="21"/>
      <c r="H26" s="24">
        <f>H27</f>
        <v>74.3</v>
      </c>
    </row>
    <row r="27" spans="1:8" ht="13.5" hidden="1" thickBot="1">
      <c r="A27" s="15"/>
      <c r="B27" s="110" t="s">
        <v>143</v>
      </c>
      <c r="C27" s="21">
        <v>928</v>
      </c>
      <c r="D27" s="15" t="s">
        <v>72</v>
      </c>
      <c r="E27" s="1" t="s">
        <v>124</v>
      </c>
      <c r="F27" s="21">
        <v>853</v>
      </c>
      <c r="G27" s="21">
        <v>290</v>
      </c>
      <c r="H27" s="24">
        <v>74.3</v>
      </c>
    </row>
    <row r="28" spans="1:8" ht="39" customHeight="1" thickBot="1">
      <c r="A28" s="141"/>
      <c r="B28" s="151" t="s">
        <v>179</v>
      </c>
      <c r="C28" s="143"/>
      <c r="D28" s="144"/>
      <c r="E28" s="144"/>
      <c r="F28" s="143"/>
      <c r="G28" s="143"/>
      <c r="H28" s="145">
        <f>H29+H73+H78+H87+H104+H111+H126+H142+H152</f>
        <v>105156.7</v>
      </c>
    </row>
    <row r="29" spans="1:8" ht="13.5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H30+H49+H54</f>
        <v>30766.900000000005</v>
      </c>
    </row>
    <row r="30" spans="1:8" ht="37.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25919.700000000004</v>
      </c>
    </row>
    <row r="31" spans="1:8" ht="12.75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H32</f>
        <v>1223.2</v>
      </c>
    </row>
    <row r="32" spans="1:11" ht="57" thickBo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K32" s="217"/>
    </row>
    <row r="33" spans="1:8" ht="23.25" hidden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f>'ассигнов 3'!H33</f>
        <v>1223.2</v>
      </c>
    </row>
    <row r="34" spans="1:8" ht="26.2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20545.4</v>
      </c>
    </row>
    <row r="35" spans="1:9" ht="56.25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18398.4</v>
      </c>
      <c r="I35" t="s">
        <v>168</v>
      </c>
    </row>
    <row r="36" spans="1:8" ht="22.5" hidden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'ассигнов 3'!H36</f>
        <v>18398.4</v>
      </c>
    </row>
    <row r="37" spans="1:9" ht="25.5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'ассигнов 3'!H37</f>
        <v>2103.9</v>
      </c>
      <c r="I37">
        <v>2</v>
      </c>
    </row>
    <row r="38" spans="1:8" ht="22.5" hidden="1">
      <c r="A38" s="16"/>
      <c r="B38" s="5" t="s">
        <v>94</v>
      </c>
      <c r="C38" s="22">
        <v>966</v>
      </c>
      <c r="D38" s="16" t="s">
        <v>75</v>
      </c>
      <c r="E38" s="1" t="s">
        <v>127</v>
      </c>
      <c r="F38" s="22">
        <v>240</v>
      </c>
      <c r="G38" s="22"/>
      <c r="H38" s="25">
        <v>0</v>
      </c>
    </row>
    <row r="39" spans="1:9" ht="21.75" customHeight="1" thickBo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'ассигнов 3'!H39</f>
        <v>43.099999999999994</v>
      </c>
      <c r="I39">
        <v>2</v>
      </c>
    </row>
    <row r="40" spans="1:8" ht="12.75" hidden="1">
      <c r="A40" s="8"/>
      <c r="B40" s="110" t="s">
        <v>14</v>
      </c>
      <c r="C40" s="26">
        <v>966</v>
      </c>
      <c r="D40" s="1" t="s">
        <v>75</v>
      </c>
      <c r="E40" s="8" t="s">
        <v>127</v>
      </c>
      <c r="F40" s="22">
        <v>850</v>
      </c>
      <c r="G40" s="22"/>
      <c r="H40" s="25">
        <f>'ассигнов 3'!H41</f>
        <v>7.3</v>
      </c>
    </row>
    <row r="41" spans="1:8" ht="60.75" customHeight="1" thickBot="1">
      <c r="A41" s="146" t="s">
        <v>155</v>
      </c>
      <c r="B41" s="283" t="s">
        <v>443</v>
      </c>
      <c r="C41" s="147">
        <v>966</v>
      </c>
      <c r="D41" s="148" t="s">
        <v>75</v>
      </c>
      <c r="E41" s="148" t="s">
        <v>158</v>
      </c>
      <c r="F41" s="147"/>
      <c r="G41" s="147"/>
      <c r="H41" s="149">
        <f>H42</f>
        <v>6.9</v>
      </c>
    </row>
    <row r="42" spans="1:8" ht="27" customHeight="1" thickBo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f>H43</f>
        <v>6.9</v>
      </c>
    </row>
    <row r="43" spans="1:8" ht="23.25" hidden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f>'ассигнов 3'!H44</f>
        <v>6.9</v>
      </c>
    </row>
    <row r="44" spans="1:8" ht="48" customHeight="1" thickBot="1">
      <c r="A44" s="39" t="s">
        <v>86</v>
      </c>
      <c r="B44" s="282" t="s">
        <v>442</v>
      </c>
      <c r="C44" s="41"/>
      <c r="D44" s="42" t="s">
        <v>75</v>
      </c>
      <c r="E44" s="42" t="s">
        <v>159</v>
      </c>
      <c r="F44" s="41"/>
      <c r="G44" s="41"/>
      <c r="H44" s="63">
        <f>H45+H47</f>
        <v>4144.2</v>
      </c>
    </row>
    <row r="45" spans="1:9" ht="56.25">
      <c r="A45" s="8" t="s">
        <v>87</v>
      </c>
      <c r="B45" s="9" t="s">
        <v>91</v>
      </c>
      <c r="C45" s="28">
        <v>966</v>
      </c>
      <c r="D45" s="8" t="s">
        <v>75</v>
      </c>
      <c r="E45" s="8" t="s">
        <v>159</v>
      </c>
      <c r="F45" s="28">
        <v>100</v>
      </c>
      <c r="G45" s="28"/>
      <c r="H45" s="24">
        <f>H46</f>
        <v>3933</v>
      </c>
      <c r="I45" t="s">
        <v>168</v>
      </c>
    </row>
    <row r="46" spans="1:8" ht="22.5" hidden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f>'ассигнов 3'!H47</f>
        <v>3933</v>
      </c>
    </row>
    <row r="47" spans="1:9" ht="29.25" customHeight="1" thickBot="1">
      <c r="A47" s="8" t="s">
        <v>157</v>
      </c>
      <c r="B47" s="106" t="s">
        <v>24</v>
      </c>
      <c r="C47" s="26">
        <v>966</v>
      </c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  <c r="I47" t="s">
        <v>168</v>
      </c>
    </row>
    <row r="48" spans="1:8" ht="23.25" hidden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f>'ассигнов 3'!H49</f>
        <v>211.2</v>
      </c>
    </row>
    <row r="49" spans="1:8" ht="13.5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</row>
    <row r="50" spans="1:8" ht="13.5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</row>
    <row r="51" spans="1:8" ht="13.5" thickBo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'ассигнов 3'!H52</f>
        <v>50</v>
      </c>
    </row>
    <row r="52" spans="1:8" ht="13.5" hidden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f>H53</f>
        <v>290</v>
      </c>
    </row>
    <row r="53" spans="1:8" ht="13.5" hidden="1" thickBot="1">
      <c r="A53" s="107"/>
      <c r="B53" s="110" t="s">
        <v>143</v>
      </c>
      <c r="C53" s="26">
        <v>966</v>
      </c>
      <c r="D53" s="16" t="s">
        <v>76</v>
      </c>
      <c r="E53" s="102" t="s">
        <v>128</v>
      </c>
      <c r="F53" s="22">
        <v>870</v>
      </c>
      <c r="G53" s="44">
        <v>290</v>
      </c>
      <c r="H53" s="108">
        <f>100+190</f>
        <v>290</v>
      </c>
    </row>
    <row r="54" spans="1:8" ht="13.5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H55+H60+H62+H64+H66+H68</f>
        <v>4797.2</v>
      </c>
    </row>
    <row r="55" spans="1:8" ht="45.75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350</v>
      </c>
      <c r="F55" s="41"/>
      <c r="G55" s="41"/>
      <c r="H55" s="63">
        <f>H57</f>
        <v>199.99999999999997</v>
      </c>
    </row>
    <row r="56" spans="1:8" ht="28.5" customHeight="1" thickBot="1">
      <c r="A56" s="15" t="s">
        <v>32</v>
      </c>
      <c r="B56" s="32" t="s">
        <v>24</v>
      </c>
      <c r="C56" s="21">
        <v>966</v>
      </c>
      <c r="D56" s="15" t="s">
        <v>74</v>
      </c>
      <c r="E56" s="58" t="s">
        <v>350</v>
      </c>
      <c r="F56" s="21">
        <v>200</v>
      </c>
      <c r="G56" s="21"/>
      <c r="H56" s="24">
        <f>H57</f>
        <v>199.99999999999997</v>
      </c>
    </row>
    <row r="57" spans="1:8" ht="22.5" hidden="1">
      <c r="A57" s="15"/>
      <c r="B57" s="5" t="s">
        <v>94</v>
      </c>
      <c r="C57" s="21">
        <v>966</v>
      </c>
      <c r="D57" s="15" t="s">
        <v>74</v>
      </c>
      <c r="E57" s="1" t="s">
        <v>129</v>
      </c>
      <c r="F57" s="21">
        <v>240</v>
      </c>
      <c r="G57" s="21"/>
      <c r="H57" s="24">
        <f>'ассигнов 3'!H57</f>
        <v>199.99999999999997</v>
      </c>
    </row>
    <row r="58" spans="1:8" ht="22.5" hidden="1">
      <c r="A58" s="15"/>
      <c r="B58" s="234" t="s">
        <v>140</v>
      </c>
      <c r="C58" s="235">
        <v>966</v>
      </c>
      <c r="D58" s="236" t="s">
        <v>74</v>
      </c>
      <c r="E58" s="237" t="s">
        <v>129</v>
      </c>
      <c r="F58" s="235">
        <v>244</v>
      </c>
      <c r="G58" s="235"/>
      <c r="H58" s="238">
        <f>H59</f>
        <v>295.4</v>
      </c>
    </row>
    <row r="59" spans="1:8" ht="13.5" hidden="1" thickBot="1">
      <c r="A59" s="45"/>
      <c r="B59" s="239" t="s">
        <v>145</v>
      </c>
      <c r="C59" s="240">
        <v>966</v>
      </c>
      <c r="D59" s="231" t="s">
        <v>74</v>
      </c>
      <c r="E59" s="241" t="s">
        <v>129</v>
      </c>
      <c r="F59" s="240">
        <v>244</v>
      </c>
      <c r="G59" s="240">
        <v>226</v>
      </c>
      <c r="H59" s="242">
        <v>295.4</v>
      </c>
    </row>
    <row r="60" spans="1:8" ht="60" customHeight="1" thickBot="1">
      <c r="A60" s="39" t="s">
        <v>33</v>
      </c>
      <c r="B60" s="40" t="s">
        <v>99</v>
      </c>
      <c r="C60" s="41">
        <v>966</v>
      </c>
      <c r="D60" s="42" t="s">
        <v>74</v>
      </c>
      <c r="E60" s="42" t="s">
        <v>341</v>
      </c>
      <c r="F60" s="41"/>
      <c r="G60" s="41"/>
      <c r="H60" s="63">
        <f>H61</f>
        <v>50</v>
      </c>
    </row>
    <row r="61" spans="1:8" ht="30.75" customHeight="1" thickBot="1">
      <c r="A61" s="15" t="s">
        <v>34</v>
      </c>
      <c r="B61" s="46" t="s">
        <v>24</v>
      </c>
      <c r="C61" s="28">
        <v>966</v>
      </c>
      <c r="D61" s="8" t="s">
        <v>74</v>
      </c>
      <c r="E61" s="59" t="s">
        <v>341</v>
      </c>
      <c r="F61" s="28">
        <v>200</v>
      </c>
      <c r="G61" s="28"/>
      <c r="H61" s="24">
        <f>'ассигнов 3'!H59</f>
        <v>50</v>
      </c>
    </row>
    <row r="62" spans="1:12" s="109" customFormat="1" ht="57" thickBot="1">
      <c r="A62" s="39" t="s">
        <v>35</v>
      </c>
      <c r="B62" s="40" t="s">
        <v>388</v>
      </c>
      <c r="C62" s="41">
        <v>966</v>
      </c>
      <c r="D62" s="42" t="s">
        <v>74</v>
      </c>
      <c r="E62" s="42" t="s">
        <v>389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0.75" customHeight="1" thickBot="1">
      <c r="A63" s="15" t="s">
        <v>358</v>
      </c>
      <c r="B63" s="32" t="s">
        <v>24</v>
      </c>
      <c r="C63" s="21">
        <v>966</v>
      </c>
      <c r="D63" s="15" t="s">
        <v>74</v>
      </c>
      <c r="E63" s="111" t="s">
        <v>389</v>
      </c>
      <c r="F63" s="21">
        <v>200</v>
      </c>
      <c r="G63" s="21"/>
      <c r="H63" s="24">
        <f>'ассигнов 3'!H61</f>
        <v>50</v>
      </c>
      <c r="I63" s="125"/>
      <c r="J63"/>
      <c r="K63"/>
      <c r="L63"/>
    </row>
    <row r="64" spans="1:12" s="109" customFormat="1" ht="68.25" thickBot="1">
      <c r="A64" s="39" t="s">
        <v>387</v>
      </c>
      <c r="B64" s="40" t="s">
        <v>390</v>
      </c>
      <c r="C64" s="41">
        <v>966</v>
      </c>
      <c r="D64" s="42" t="s">
        <v>74</v>
      </c>
      <c r="E64" s="42" t="s">
        <v>391</v>
      </c>
      <c r="F64" s="41"/>
      <c r="G64" s="41"/>
      <c r="H64" s="63">
        <f>H65</f>
        <v>50</v>
      </c>
      <c r="I64" s="125"/>
      <c r="J64"/>
      <c r="K64"/>
      <c r="L64"/>
    </row>
    <row r="65" spans="1:12" s="109" customFormat="1" ht="28.5" customHeight="1" thickBot="1">
      <c r="A65" s="15" t="s">
        <v>396</v>
      </c>
      <c r="B65" s="32" t="s">
        <v>24</v>
      </c>
      <c r="C65" s="21">
        <v>966</v>
      </c>
      <c r="D65" s="15" t="s">
        <v>74</v>
      </c>
      <c r="E65" s="111" t="s">
        <v>391</v>
      </c>
      <c r="F65" s="21">
        <v>200</v>
      </c>
      <c r="G65" s="21"/>
      <c r="H65" s="24">
        <f>'ассигнов 3'!H65</f>
        <v>50</v>
      </c>
      <c r="I65" s="125"/>
      <c r="J65"/>
      <c r="K65"/>
      <c r="L65"/>
    </row>
    <row r="66" spans="1:12" s="109" customFormat="1" ht="67.5">
      <c r="A66" s="64" t="s">
        <v>392</v>
      </c>
      <c r="B66" s="65" t="s">
        <v>393</v>
      </c>
      <c r="C66" s="66">
        <v>966</v>
      </c>
      <c r="D66" s="67" t="s">
        <v>74</v>
      </c>
      <c r="E66" s="67" t="s">
        <v>394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 thickBot="1">
      <c r="A67" s="16" t="s">
        <v>395</v>
      </c>
      <c r="B67" s="34" t="s">
        <v>24</v>
      </c>
      <c r="C67" s="22">
        <v>966</v>
      </c>
      <c r="D67" s="16" t="s">
        <v>74</v>
      </c>
      <c r="E67" s="104" t="s">
        <v>394</v>
      </c>
      <c r="F67" s="22">
        <v>200</v>
      </c>
      <c r="G67" s="22"/>
      <c r="H67" s="25">
        <f>'ассигнов 3'!H67</f>
        <v>50</v>
      </c>
      <c r="I67" s="125"/>
      <c r="J67"/>
      <c r="K67"/>
      <c r="L67"/>
    </row>
    <row r="68" spans="1:8" ht="28.5" customHeight="1" thickBot="1">
      <c r="A68" s="39" t="s">
        <v>36</v>
      </c>
      <c r="B68" s="88" t="s">
        <v>175</v>
      </c>
      <c r="C68" s="41">
        <v>966</v>
      </c>
      <c r="D68" s="42" t="s">
        <v>74</v>
      </c>
      <c r="E68" s="87" t="s">
        <v>170</v>
      </c>
      <c r="F68" s="41"/>
      <c r="G68" s="41"/>
      <c r="H68" s="63">
        <f>H69+H71</f>
        <v>4397.2</v>
      </c>
    </row>
    <row r="69" spans="1:12" ht="58.5" customHeight="1">
      <c r="A69" s="45" t="s">
        <v>417</v>
      </c>
      <c r="B69" s="5" t="s">
        <v>91</v>
      </c>
      <c r="C69" s="44">
        <v>966</v>
      </c>
      <c r="D69" s="45" t="s">
        <v>74</v>
      </c>
      <c r="E69" s="1" t="s">
        <v>170</v>
      </c>
      <c r="F69" s="44">
        <v>100</v>
      </c>
      <c r="G69" s="44"/>
      <c r="H69" s="54">
        <f>H70</f>
        <v>3722.4</v>
      </c>
      <c r="L69" t="s">
        <v>399</v>
      </c>
    </row>
    <row r="70" spans="1:8" ht="12.75" hidden="1">
      <c r="A70" s="104"/>
      <c r="B70" s="43" t="s">
        <v>379</v>
      </c>
      <c r="C70" s="105">
        <v>966</v>
      </c>
      <c r="D70" s="104" t="s">
        <v>74</v>
      </c>
      <c r="E70" s="1" t="s">
        <v>170</v>
      </c>
      <c r="F70" s="105">
        <v>110</v>
      </c>
      <c r="G70" s="105"/>
      <c r="H70" s="25">
        <f>'ассигнов 3'!H71</f>
        <v>3722.4</v>
      </c>
    </row>
    <row r="71" spans="1:8" ht="29.25" customHeight="1">
      <c r="A71" s="104" t="s">
        <v>418</v>
      </c>
      <c r="B71" s="34" t="s">
        <v>24</v>
      </c>
      <c r="C71" s="105">
        <v>966</v>
      </c>
      <c r="D71" s="104" t="s">
        <v>74</v>
      </c>
      <c r="E71" s="1" t="s">
        <v>170</v>
      </c>
      <c r="F71" s="105">
        <v>200</v>
      </c>
      <c r="G71" s="105"/>
      <c r="H71" s="25">
        <f>H72</f>
        <v>674.8</v>
      </c>
    </row>
    <row r="72" spans="1:8" ht="22.5" hidden="1">
      <c r="A72" s="15"/>
      <c r="B72" s="5" t="s">
        <v>94</v>
      </c>
      <c r="C72" s="21">
        <v>966</v>
      </c>
      <c r="D72" s="15" t="s">
        <v>74</v>
      </c>
      <c r="E72" s="1" t="s">
        <v>170</v>
      </c>
      <c r="F72" s="21">
        <v>240</v>
      </c>
      <c r="G72" s="21">
        <v>226</v>
      </c>
      <c r="H72" s="24">
        <f>'ассигнов 3'!H76</f>
        <v>674.8</v>
      </c>
    </row>
    <row r="73" spans="1:8" ht="28.5" customHeight="1" thickBot="1">
      <c r="A73" s="130" t="s">
        <v>37</v>
      </c>
      <c r="B73" s="132" t="s">
        <v>38</v>
      </c>
      <c r="C73" s="133">
        <v>966</v>
      </c>
      <c r="D73" s="131" t="s">
        <v>77</v>
      </c>
      <c r="E73" s="131"/>
      <c r="F73" s="133"/>
      <c r="G73" s="133"/>
      <c r="H73" s="220">
        <f>H74</f>
        <v>25</v>
      </c>
    </row>
    <row r="74" spans="1:8" ht="33.75" customHeight="1" thickBot="1">
      <c r="A74" s="69" t="s">
        <v>39</v>
      </c>
      <c r="B74" s="70" t="s">
        <v>40</v>
      </c>
      <c r="C74" s="71">
        <v>966</v>
      </c>
      <c r="D74" s="72" t="s">
        <v>78</v>
      </c>
      <c r="E74" s="72"/>
      <c r="F74" s="71"/>
      <c r="G74" s="71"/>
      <c r="H74" s="73">
        <f>H75</f>
        <v>25</v>
      </c>
    </row>
    <row r="75" spans="1:8" ht="90.75" thickBot="1">
      <c r="A75" s="39" t="s">
        <v>117</v>
      </c>
      <c r="B75" s="40" t="s">
        <v>118</v>
      </c>
      <c r="C75" s="41">
        <v>966</v>
      </c>
      <c r="D75" s="42" t="s">
        <v>78</v>
      </c>
      <c r="E75" s="42" t="s">
        <v>130</v>
      </c>
      <c r="F75" s="41"/>
      <c r="G75" s="41"/>
      <c r="H75" s="63">
        <f>H76</f>
        <v>25</v>
      </c>
    </row>
    <row r="76" spans="1:8" ht="25.5" customHeight="1">
      <c r="A76" s="15" t="s">
        <v>119</v>
      </c>
      <c r="B76" s="32" t="s">
        <v>24</v>
      </c>
      <c r="C76" s="21">
        <v>966</v>
      </c>
      <c r="D76" s="15" t="s">
        <v>78</v>
      </c>
      <c r="E76" s="8" t="s">
        <v>130</v>
      </c>
      <c r="F76" s="21">
        <v>200</v>
      </c>
      <c r="G76" s="21"/>
      <c r="H76" s="24">
        <f>H77</f>
        <v>25</v>
      </c>
    </row>
    <row r="77" spans="1:8" ht="0.75" customHeight="1" hidden="1">
      <c r="A77" s="15"/>
      <c r="B77" s="5" t="s">
        <v>94</v>
      </c>
      <c r="C77" s="21">
        <v>966</v>
      </c>
      <c r="D77" s="15" t="s">
        <v>78</v>
      </c>
      <c r="E77" s="8" t="s">
        <v>130</v>
      </c>
      <c r="F77" s="21">
        <v>240</v>
      </c>
      <c r="G77" s="21"/>
      <c r="H77" s="24">
        <v>25</v>
      </c>
    </row>
    <row r="78" spans="1:12" s="109" customFormat="1" ht="36" customHeight="1" thickBot="1">
      <c r="A78" s="130" t="s">
        <v>265</v>
      </c>
      <c r="B78" s="92" t="s">
        <v>353</v>
      </c>
      <c r="C78" s="133">
        <v>966</v>
      </c>
      <c r="D78" s="131" t="s">
        <v>354</v>
      </c>
      <c r="E78" s="131"/>
      <c r="F78" s="133"/>
      <c r="G78" s="133"/>
      <c r="H78" s="220">
        <f>H79+H83</f>
        <v>120</v>
      </c>
      <c r="I78" s="125"/>
      <c r="J78"/>
      <c r="K78"/>
      <c r="L78"/>
    </row>
    <row r="79" spans="1:9" ht="19.5" customHeight="1" thickBot="1">
      <c r="A79" s="69" t="s">
        <v>107</v>
      </c>
      <c r="B79" s="193" t="s">
        <v>355</v>
      </c>
      <c r="C79" s="71">
        <v>966</v>
      </c>
      <c r="D79" s="72" t="s">
        <v>351</v>
      </c>
      <c r="E79" s="72"/>
      <c r="F79" s="71"/>
      <c r="G79" s="71"/>
      <c r="H79" s="73">
        <f>H80</f>
        <v>70</v>
      </c>
      <c r="I79" s="125"/>
    </row>
    <row r="80" spans="1:9" ht="81" customHeight="1" thickBot="1">
      <c r="A80" s="39" t="s">
        <v>108</v>
      </c>
      <c r="B80" s="230" t="s">
        <v>464</v>
      </c>
      <c r="C80" s="41">
        <v>966</v>
      </c>
      <c r="D80" s="42" t="s">
        <v>351</v>
      </c>
      <c r="E80" s="244" t="s">
        <v>384</v>
      </c>
      <c r="F80" s="41"/>
      <c r="G80" s="41"/>
      <c r="H80" s="63">
        <f>H81</f>
        <v>70</v>
      </c>
      <c r="I80" s="125"/>
    </row>
    <row r="81" spans="1:9" ht="45.75" thickBot="1">
      <c r="A81" s="15" t="s">
        <v>109</v>
      </c>
      <c r="B81" s="32" t="s">
        <v>449</v>
      </c>
      <c r="C81" s="21">
        <v>966</v>
      </c>
      <c r="D81" s="15" t="s">
        <v>351</v>
      </c>
      <c r="E81" s="8" t="s">
        <v>384</v>
      </c>
      <c r="F81" s="21">
        <v>800</v>
      </c>
      <c r="G81" s="21"/>
      <c r="H81" s="24">
        <f>H82</f>
        <v>70</v>
      </c>
      <c r="I81" s="125"/>
    </row>
    <row r="82" spans="1:9" ht="23.25" hidden="1" thickBot="1">
      <c r="A82" s="15"/>
      <c r="B82" s="5" t="s">
        <v>94</v>
      </c>
      <c r="C82" s="21">
        <v>966</v>
      </c>
      <c r="D82" s="15" t="s">
        <v>351</v>
      </c>
      <c r="E82" s="8"/>
      <c r="F82" s="21">
        <v>814</v>
      </c>
      <c r="G82" s="21"/>
      <c r="H82" s="24">
        <f>'ассигнов 3'!H86</f>
        <v>70</v>
      </c>
      <c r="I82" s="125"/>
    </row>
    <row r="83" spans="1:9" ht="13.5" thickBot="1">
      <c r="A83" s="69" t="s">
        <v>359</v>
      </c>
      <c r="B83" s="70" t="s">
        <v>356</v>
      </c>
      <c r="C83" s="71">
        <v>966</v>
      </c>
      <c r="D83" s="72" t="s">
        <v>352</v>
      </c>
      <c r="E83" s="72"/>
      <c r="F83" s="71"/>
      <c r="G83" s="71"/>
      <c r="H83" s="73">
        <f>H84</f>
        <v>50</v>
      </c>
      <c r="I83" s="125"/>
    </row>
    <row r="84" spans="1:9" ht="81" customHeight="1" thickBot="1">
      <c r="A84" s="39" t="s">
        <v>360</v>
      </c>
      <c r="B84" s="40" t="s">
        <v>120</v>
      </c>
      <c r="C84" s="41">
        <v>966</v>
      </c>
      <c r="D84" s="42" t="s">
        <v>352</v>
      </c>
      <c r="E84" s="42" t="s">
        <v>342</v>
      </c>
      <c r="F84" s="41"/>
      <c r="G84" s="41"/>
      <c r="H84" s="63">
        <f>H85</f>
        <v>50</v>
      </c>
      <c r="I84" s="125"/>
    </row>
    <row r="85" spans="1:9" ht="28.5" customHeight="1" thickBot="1">
      <c r="A85" s="15" t="s">
        <v>361</v>
      </c>
      <c r="B85" s="32" t="s">
        <v>24</v>
      </c>
      <c r="C85" s="21">
        <v>966</v>
      </c>
      <c r="D85" s="15" t="s">
        <v>352</v>
      </c>
      <c r="E85" s="45" t="s">
        <v>342</v>
      </c>
      <c r="F85" s="21">
        <v>200</v>
      </c>
      <c r="G85" s="21"/>
      <c r="H85" s="24">
        <f>H86</f>
        <v>50</v>
      </c>
      <c r="I85" s="125"/>
    </row>
    <row r="86" spans="1:9" ht="23.25" hidden="1" thickBot="1">
      <c r="A86" s="15"/>
      <c r="B86" s="5" t="s">
        <v>94</v>
      </c>
      <c r="C86" s="21">
        <v>966</v>
      </c>
      <c r="D86" s="15" t="s">
        <v>352</v>
      </c>
      <c r="E86" s="104" t="s">
        <v>342</v>
      </c>
      <c r="F86" s="21">
        <v>240</v>
      </c>
      <c r="G86" s="21"/>
      <c r="H86" s="24">
        <f>'ассигнов 3'!H90</f>
        <v>50</v>
      </c>
      <c r="I86" s="125"/>
    </row>
    <row r="87" spans="1:8" ht="16.5" customHeight="1" thickBot="1">
      <c r="A87" s="75" t="s">
        <v>106</v>
      </c>
      <c r="B87" s="76" t="s">
        <v>41</v>
      </c>
      <c r="C87" s="77">
        <v>966</v>
      </c>
      <c r="D87" s="78" t="s">
        <v>79</v>
      </c>
      <c r="E87" s="78"/>
      <c r="F87" s="77"/>
      <c r="G87" s="77"/>
      <c r="H87" s="79">
        <f>H88</f>
        <v>55554.9</v>
      </c>
    </row>
    <row r="88" spans="1:8" ht="19.5" customHeight="1" thickBot="1">
      <c r="A88" s="69" t="s">
        <v>121</v>
      </c>
      <c r="B88" s="70" t="s">
        <v>42</v>
      </c>
      <c r="C88" s="71">
        <v>966</v>
      </c>
      <c r="D88" s="72" t="s">
        <v>80</v>
      </c>
      <c r="E88" s="72"/>
      <c r="F88" s="71"/>
      <c r="G88" s="71"/>
      <c r="H88" s="73">
        <f>H89+H91+H94+H100</f>
        <v>55554.9</v>
      </c>
    </row>
    <row r="89" spans="1:10" ht="45.75" thickBot="1">
      <c r="A89" s="39" t="s">
        <v>43</v>
      </c>
      <c r="B89" s="40" t="s">
        <v>103</v>
      </c>
      <c r="C89" s="41">
        <v>966</v>
      </c>
      <c r="D89" s="42" t="s">
        <v>80</v>
      </c>
      <c r="E89" s="42" t="s">
        <v>343</v>
      </c>
      <c r="F89" s="41"/>
      <c r="G89" s="41"/>
      <c r="H89" s="63">
        <f>H90</f>
        <v>13166.1</v>
      </c>
      <c r="J89" s="224"/>
    </row>
    <row r="90" spans="1:10" ht="31.5" customHeight="1" thickBot="1">
      <c r="A90" s="15" t="s">
        <v>44</v>
      </c>
      <c r="B90" s="49" t="s">
        <v>24</v>
      </c>
      <c r="C90" s="50">
        <v>966</v>
      </c>
      <c r="D90" s="51" t="s">
        <v>80</v>
      </c>
      <c r="E90" s="55" t="s">
        <v>343</v>
      </c>
      <c r="F90" s="50">
        <v>200</v>
      </c>
      <c r="G90" s="50"/>
      <c r="H90" s="52">
        <f>'ассигнов 3'!H94</f>
        <v>13166.1</v>
      </c>
      <c r="I90" t="s">
        <v>168</v>
      </c>
      <c r="J90" s="224"/>
    </row>
    <row r="91" spans="1:10" ht="40.5" customHeight="1" thickBot="1">
      <c r="A91" s="39" t="s">
        <v>311</v>
      </c>
      <c r="B91" s="40" t="s">
        <v>104</v>
      </c>
      <c r="C91" s="41">
        <v>966</v>
      </c>
      <c r="D91" s="42" t="s">
        <v>80</v>
      </c>
      <c r="E91" s="42" t="s">
        <v>344</v>
      </c>
      <c r="F91" s="41"/>
      <c r="G91" s="41"/>
      <c r="H91" s="63">
        <f>H92</f>
        <v>6643.4</v>
      </c>
      <c r="J91" s="224"/>
    </row>
    <row r="92" spans="1:10" ht="27.75" customHeight="1" thickBot="1">
      <c r="A92" s="15" t="s">
        <v>362</v>
      </c>
      <c r="B92" s="32" t="s">
        <v>24</v>
      </c>
      <c r="C92" s="21">
        <v>966</v>
      </c>
      <c r="D92" s="15" t="s">
        <v>80</v>
      </c>
      <c r="E92" s="8" t="s">
        <v>344</v>
      </c>
      <c r="F92" s="21">
        <v>200</v>
      </c>
      <c r="G92" s="21"/>
      <c r="H92" s="24">
        <f>H93</f>
        <v>6643.4</v>
      </c>
      <c r="I92" t="s">
        <v>168</v>
      </c>
      <c r="J92" s="224"/>
    </row>
    <row r="93" spans="1:10" ht="23.25" hidden="1" thickBot="1">
      <c r="A93" s="15"/>
      <c r="B93" s="5" t="s">
        <v>94</v>
      </c>
      <c r="C93" s="21">
        <v>966</v>
      </c>
      <c r="D93" s="15" t="s">
        <v>80</v>
      </c>
      <c r="E93" s="8" t="s">
        <v>131</v>
      </c>
      <c r="F93" s="21">
        <v>240</v>
      </c>
      <c r="G93" s="21"/>
      <c r="H93" s="24">
        <f>'ассигнов 3'!H99</f>
        <v>6643.4</v>
      </c>
      <c r="J93" s="224"/>
    </row>
    <row r="94" spans="1:10" ht="48.75" customHeight="1" thickBot="1">
      <c r="A94" s="39" t="s">
        <v>363</v>
      </c>
      <c r="B94" s="40" t="s">
        <v>105</v>
      </c>
      <c r="C94" s="41">
        <v>966</v>
      </c>
      <c r="D94" s="42" t="s">
        <v>80</v>
      </c>
      <c r="E94" s="42" t="s">
        <v>345</v>
      </c>
      <c r="F94" s="41"/>
      <c r="G94" s="41"/>
      <c r="H94" s="63">
        <f>H95</f>
        <v>19763.4</v>
      </c>
      <c r="J94" s="224"/>
    </row>
    <row r="95" spans="1:9" ht="30" customHeight="1">
      <c r="A95" s="15" t="s">
        <v>364</v>
      </c>
      <c r="B95" s="53" t="s">
        <v>24</v>
      </c>
      <c r="C95" s="21">
        <v>966</v>
      </c>
      <c r="D95" s="15" t="s">
        <v>80</v>
      </c>
      <c r="E95" s="8" t="s">
        <v>345</v>
      </c>
      <c r="F95" s="21">
        <v>200</v>
      </c>
      <c r="G95" s="21"/>
      <c r="H95" s="24">
        <f>H96</f>
        <v>19763.4</v>
      </c>
      <c r="I95" t="s">
        <v>168</v>
      </c>
    </row>
    <row r="96" spans="1:8" ht="23.25" hidden="1" thickBot="1">
      <c r="A96" s="15"/>
      <c r="B96" s="5" t="s">
        <v>94</v>
      </c>
      <c r="C96" s="21">
        <v>966</v>
      </c>
      <c r="D96" s="15" t="s">
        <v>80</v>
      </c>
      <c r="E96" s="8" t="s">
        <v>132</v>
      </c>
      <c r="F96" s="21">
        <v>240</v>
      </c>
      <c r="G96" s="21"/>
      <c r="H96" s="24">
        <f>'ассигнов 3'!H103</f>
        <v>19763.4</v>
      </c>
    </row>
    <row r="97" spans="1:8" ht="22.5" hidden="1">
      <c r="A97" s="1"/>
      <c r="B97" s="5" t="s">
        <v>94</v>
      </c>
      <c r="C97" s="105">
        <v>966</v>
      </c>
      <c r="D97" s="104" t="s">
        <v>80</v>
      </c>
      <c r="E97" s="1" t="s">
        <v>138</v>
      </c>
      <c r="F97" s="105">
        <v>240</v>
      </c>
      <c r="G97" s="105"/>
      <c r="H97" s="25" t="e">
        <f>H98</f>
        <v>#REF!</v>
      </c>
    </row>
    <row r="98" spans="1:8" ht="22.5" hidden="1">
      <c r="A98" s="1"/>
      <c r="B98" s="34" t="s">
        <v>140</v>
      </c>
      <c r="C98" s="105">
        <v>966</v>
      </c>
      <c r="D98" s="104" t="s">
        <v>80</v>
      </c>
      <c r="E98" s="1" t="s">
        <v>138</v>
      </c>
      <c r="F98" s="105">
        <v>244</v>
      </c>
      <c r="G98" s="105"/>
      <c r="H98" s="25" t="e">
        <f>H99</f>
        <v>#REF!</v>
      </c>
    </row>
    <row r="99" spans="1:8" ht="12.75" hidden="1">
      <c r="A99" s="60"/>
      <c r="B99" s="6" t="s">
        <v>148</v>
      </c>
      <c r="C99" s="48">
        <v>966</v>
      </c>
      <c r="D99" s="47" t="s">
        <v>80</v>
      </c>
      <c r="E99" s="60" t="s">
        <v>138</v>
      </c>
      <c r="F99" s="48">
        <v>244</v>
      </c>
      <c r="G99" s="48">
        <v>310</v>
      </c>
      <c r="H99" s="27" t="e">
        <f>'ассигнов 3'!#REF!</f>
        <v>#REF!</v>
      </c>
    </row>
    <row r="100" spans="1:8" ht="27.75" customHeight="1">
      <c r="A100" s="216" t="s">
        <v>365</v>
      </c>
      <c r="B100" s="88" t="s">
        <v>174</v>
      </c>
      <c r="C100" s="89">
        <v>966</v>
      </c>
      <c r="D100" s="87" t="s">
        <v>80</v>
      </c>
      <c r="E100" s="87" t="s">
        <v>346</v>
      </c>
      <c r="F100" s="89"/>
      <c r="G100" s="89"/>
      <c r="H100" s="90">
        <f>H101+H102+H103</f>
        <v>15982</v>
      </c>
    </row>
    <row r="101" spans="1:8" ht="56.25">
      <c r="A101" s="1" t="s">
        <v>419</v>
      </c>
      <c r="B101" s="5" t="s">
        <v>91</v>
      </c>
      <c r="C101" s="105">
        <v>966</v>
      </c>
      <c r="D101" s="104" t="s">
        <v>80</v>
      </c>
      <c r="E101" s="1" t="s">
        <v>346</v>
      </c>
      <c r="F101" s="105">
        <v>100</v>
      </c>
      <c r="G101" s="105"/>
      <c r="H101" s="25">
        <f>'ассигнов 3'!H105</f>
        <v>11882.7</v>
      </c>
    </row>
    <row r="102" spans="1:8" ht="24" customHeight="1">
      <c r="A102" s="1" t="s">
        <v>400</v>
      </c>
      <c r="B102" s="5" t="s">
        <v>24</v>
      </c>
      <c r="C102" s="105">
        <v>966</v>
      </c>
      <c r="D102" s="16" t="s">
        <v>80</v>
      </c>
      <c r="E102" s="1" t="s">
        <v>346</v>
      </c>
      <c r="F102" s="22">
        <v>200</v>
      </c>
      <c r="G102" s="105"/>
      <c r="H102" s="25">
        <f>'ассигнов 3'!H107</f>
        <v>4097.3</v>
      </c>
    </row>
    <row r="103" spans="1:8" ht="26.25" customHeight="1">
      <c r="A103" s="16" t="s">
        <v>401</v>
      </c>
      <c r="B103" s="5" t="s">
        <v>95</v>
      </c>
      <c r="C103" s="22">
        <v>966</v>
      </c>
      <c r="D103" s="16" t="s">
        <v>80</v>
      </c>
      <c r="E103" s="1" t="s">
        <v>346</v>
      </c>
      <c r="F103" s="22">
        <v>800</v>
      </c>
      <c r="G103" s="22"/>
      <c r="H103" s="25">
        <f>'ассигнов 3'!H109</f>
        <v>2</v>
      </c>
    </row>
    <row r="104" spans="1:8" ht="12.75">
      <c r="A104" s="91" t="s">
        <v>110</v>
      </c>
      <c r="B104" s="92" t="s">
        <v>45</v>
      </c>
      <c r="C104" s="93">
        <v>700</v>
      </c>
      <c r="D104" s="196"/>
      <c r="E104" s="196"/>
      <c r="F104" s="197"/>
      <c r="G104" s="197"/>
      <c r="H104" s="223">
        <f>SUM(H109+H106)</f>
        <v>478.3</v>
      </c>
    </row>
    <row r="105" spans="1:8" ht="23.25" thickBot="1">
      <c r="A105" s="192" t="s">
        <v>46</v>
      </c>
      <c r="B105" s="193" t="s">
        <v>446</v>
      </c>
      <c r="C105" s="194">
        <v>966</v>
      </c>
      <c r="D105" s="195" t="s">
        <v>82</v>
      </c>
      <c r="E105" s="195"/>
      <c r="F105" s="194"/>
      <c r="G105" s="194"/>
      <c r="H105" s="229">
        <f>H106</f>
        <v>392.7</v>
      </c>
    </row>
    <row r="106" spans="1:8" ht="79.5" thickBot="1">
      <c r="A106" s="39" t="s">
        <v>47</v>
      </c>
      <c r="B106" s="40" t="s">
        <v>97</v>
      </c>
      <c r="C106" s="41">
        <v>966</v>
      </c>
      <c r="D106" s="42" t="s">
        <v>82</v>
      </c>
      <c r="E106" s="42" t="s">
        <v>347</v>
      </c>
      <c r="F106" s="41"/>
      <c r="G106" s="41"/>
      <c r="H106" s="63">
        <f>H107</f>
        <v>392.7</v>
      </c>
    </row>
    <row r="107" spans="1:8" ht="30" customHeight="1" thickBot="1">
      <c r="A107" s="15" t="s">
        <v>48</v>
      </c>
      <c r="B107" s="53" t="s">
        <v>24</v>
      </c>
      <c r="C107" s="21">
        <v>966</v>
      </c>
      <c r="D107" s="15" t="s">
        <v>82</v>
      </c>
      <c r="E107" s="8" t="s">
        <v>347</v>
      </c>
      <c r="F107" s="21">
        <v>200</v>
      </c>
      <c r="G107" s="21"/>
      <c r="H107" s="24">
        <f>'ассигнов 3'!H114</f>
        <v>392.7</v>
      </c>
    </row>
    <row r="108" spans="1:8" ht="23.25" hidden="1" thickBot="1">
      <c r="A108" s="15"/>
      <c r="B108" s="5" t="s">
        <v>94</v>
      </c>
      <c r="C108" s="21">
        <v>966</v>
      </c>
      <c r="D108" s="15" t="s">
        <v>82</v>
      </c>
      <c r="E108" s="8" t="s">
        <v>133</v>
      </c>
      <c r="F108" s="21">
        <v>240</v>
      </c>
      <c r="G108" s="21"/>
      <c r="H108" s="24">
        <f>'ассигнов 3'!H115</f>
        <v>392.7</v>
      </c>
    </row>
    <row r="109" spans="1:8" ht="34.5" thickBot="1">
      <c r="A109" s="39" t="s">
        <v>111</v>
      </c>
      <c r="B109" s="40" t="s">
        <v>381</v>
      </c>
      <c r="C109" s="41">
        <v>966</v>
      </c>
      <c r="D109" s="42" t="s">
        <v>386</v>
      </c>
      <c r="E109" s="42" t="s">
        <v>385</v>
      </c>
      <c r="F109" s="41"/>
      <c r="G109" s="41"/>
      <c r="H109" s="63">
        <f>H110</f>
        <v>85.60000000000002</v>
      </c>
    </row>
    <row r="110" spans="1:8" ht="29.25" customHeight="1" thickBot="1">
      <c r="A110" s="15" t="s">
        <v>112</v>
      </c>
      <c r="B110" s="32" t="s">
        <v>24</v>
      </c>
      <c r="C110" s="21">
        <v>966</v>
      </c>
      <c r="D110" s="15" t="s">
        <v>386</v>
      </c>
      <c r="E110" s="243" t="s">
        <v>385</v>
      </c>
      <c r="F110" s="21">
        <v>200</v>
      </c>
      <c r="G110" s="21"/>
      <c r="H110" s="24">
        <f>'ассигнов 3'!H118</f>
        <v>85.60000000000002</v>
      </c>
    </row>
    <row r="111" spans="1:8" ht="13.5" thickBot="1">
      <c r="A111" s="75" t="s">
        <v>113</v>
      </c>
      <c r="B111" s="76" t="s">
        <v>49</v>
      </c>
      <c r="C111" s="77">
        <v>966</v>
      </c>
      <c r="D111" s="78" t="s">
        <v>83</v>
      </c>
      <c r="E111" s="78"/>
      <c r="F111" s="77"/>
      <c r="G111" s="77"/>
      <c r="H111" s="79">
        <f>H112</f>
        <v>5668.7</v>
      </c>
    </row>
    <row r="112" spans="1:8" ht="13.5" thickBot="1">
      <c r="A112" s="69" t="s">
        <v>50</v>
      </c>
      <c r="B112" s="70" t="s">
        <v>51</v>
      </c>
      <c r="C112" s="71">
        <v>966</v>
      </c>
      <c r="D112" s="72" t="s">
        <v>84</v>
      </c>
      <c r="E112" s="72"/>
      <c r="F112" s="71"/>
      <c r="G112" s="71"/>
      <c r="H112" s="73">
        <f>H113+H119+H121</f>
        <v>5668.7</v>
      </c>
    </row>
    <row r="113" spans="1:10" ht="37.5" customHeight="1" thickBot="1">
      <c r="A113" s="39" t="s">
        <v>52</v>
      </c>
      <c r="B113" s="40" t="s">
        <v>100</v>
      </c>
      <c r="C113" s="41">
        <v>966</v>
      </c>
      <c r="D113" s="42" t="s">
        <v>84</v>
      </c>
      <c r="E113" s="42" t="s">
        <v>348</v>
      </c>
      <c r="F113" s="41"/>
      <c r="G113" s="41"/>
      <c r="H113" s="63">
        <f>H114</f>
        <v>5393.7</v>
      </c>
      <c r="J113" s="224"/>
    </row>
    <row r="114" spans="1:9" ht="26.25" customHeight="1" thickBot="1">
      <c r="A114" s="15" t="s">
        <v>367</v>
      </c>
      <c r="B114" s="32" t="s">
        <v>24</v>
      </c>
      <c r="C114" s="21">
        <v>966</v>
      </c>
      <c r="D114" s="15" t="s">
        <v>84</v>
      </c>
      <c r="E114" s="8" t="s">
        <v>348</v>
      </c>
      <c r="F114" s="21">
        <v>200</v>
      </c>
      <c r="G114" s="21"/>
      <c r="H114" s="24">
        <f>'ассигнов 3'!H122</f>
        <v>5393.7</v>
      </c>
      <c r="I114" t="s">
        <v>168</v>
      </c>
    </row>
    <row r="115" spans="1:8" ht="23.25" hidden="1" thickBot="1">
      <c r="A115" s="15"/>
      <c r="B115" s="5" t="s">
        <v>94</v>
      </c>
      <c r="C115" s="21">
        <v>966</v>
      </c>
      <c r="D115" s="15" t="s">
        <v>84</v>
      </c>
      <c r="E115" s="8" t="s">
        <v>134</v>
      </c>
      <c r="F115" s="21">
        <v>240</v>
      </c>
      <c r="G115" s="21"/>
      <c r="H115" s="24">
        <f>H116</f>
        <v>9453.699999999999</v>
      </c>
    </row>
    <row r="116" spans="1:8" ht="23.25" hidden="1" thickBot="1">
      <c r="A116" s="15"/>
      <c r="B116" s="32" t="s">
        <v>140</v>
      </c>
      <c r="C116" s="21">
        <v>966</v>
      </c>
      <c r="D116" s="15" t="s">
        <v>84</v>
      </c>
      <c r="E116" s="8" t="s">
        <v>134</v>
      </c>
      <c r="F116" s="21">
        <v>244</v>
      </c>
      <c r="G116" s="21"/>
      <c r="H116" s="24">
        <f>SUM(H117:H118)</f>
        <v>9453.699999999999</v>
      </c>
    </row>
    <row r="117" spans="1:8" ht="13.5" hidden="1" thickBot="1">
      <c r="A117" s="15"/>
      <c r="B117" s="5" t="s">
        <v>145</v>
      </c>
      <c r="C117" s="21">
        <v>966</v>
      </c>
      <c r="D117" s="15" t="s">
        <v>84</v>
      </c>
      <c r="E117" s="8" t="s">
        <v>134</v>
      </c>
      <c r="F117" s="21">
        <v>244</v>
      </c>
      <c r="G117" s="21">
        <v>226</v>
      </c>
      <c r="H117" s="24">
        <v>620</v>
      </c>
    </row>
    <row r="118" spans="1:9" ht="13.5" hidden="1" thickBot="1">
      <c r="A118" s="15"/>
      <c r="B118" s="5" t="s">
        <v>143</v>
      </c>
      <c r="C118" s="21">
        <v>966</v>
      </c>
      <c r="D118" s="15" t="s">
        <v>84</v>
      </c>
      <c r="E118" s="8" t="s">
        <v>134</v>
      </c>
      <c r="F118" s="21">
        <v>244</v>
      </c>
      <c r="G118" s="21">
        <v>290</v>
      </c>
      <c r="H118" s="24">
        <f>8333.4+500.3</f>
        <v>8833.699999999999</v>
      </c>
      <c r="I118">
        <v>500.3</v>
      </c>
    </row>
    <row r="119" spans="1:10" ht="31.5" customHeight="1" thickBot="1">
      <c r="A119" s="39" t="s">
        <v>368</v>
      </c>
      <c r="B119" s="40" t="s">
        <v>101</v>
      </c>
      <c r="C119" s="41">
        <v>966</v>
      </c>
      <c r="D119" s="42" t="s">
        <v>84</v>
      </c>
      <c r="E119" s="42" t="s">
        <v>349</v>
      </c>
      <c r="F119" s="41"/>
      <c r="G119" s="41"/>
      <c r="H119" s="63">
        <f>H120</f>
        <v>275</v>
      </c>
      <c r="J119" s="224"/>
    </row>
    <row r="120" spans="1:9" ht="30" customHeight="1" thickBot="1">
      <c r="A120" s="15" t="s">
        <v>369</v>
      </c>
      <c r="B120" s="32" t="s">
        <v>24</v>
      </c>
      <c r="C120" s="21">
        <v>966</v>
      </c>
      <c r="D120" s="15" t="s">
        <v>84</v>
      </c>
      <c r="E120" s="243" t="s">
        <v>349</v>
      </c>
      <c r="F120" s="21">
        <v>200</v>
      </c>
      <c r="G120" s="21"/>
      <c r="H120" s="24">
        <f>'ассигнов 3'!H126</f>
        <v>275</v>
      </c>
      <c r="I120" t="s">
        <v>168</v>
      </c>
    </row>
    <row r="121" spans="1:8" ht="90.75" thickBot="1">
      <c r="A121" s="39" t="s">
        <v>382</v>
      </c>
      <c r="B121" s="40" t="s">
        <v>357</v>
      </c>
      <c r="C121" s="41">
        <v>966</v>
      </c>
      <c r="D121" s="42" t="s">
        <v>84</v>
      </c>
      <c r="E121" s="42" t="s">
        <v>380</v>
      </c>
      <c r="F121" s="41"/>
      <c r="G121" s="41"/>
      <c r="H121" s="63">
        <f>H122</f>
        <v>0</v>
      </c>
    </row>
    <row r="122" spans="1:8" ht="30" customHeight="1" thickBot="1">
      <c r="A122" s="15" t="s">
        <v>383</v>
      </c>
      <c r="B122" s="32" t="s">
        <v>24</v>
      </c>
      <c r="C122" s="21">
        <v>966</v>
      </c>
      <c r="D122" s="15" t="s">
        <v>84</v>
      </c>
      <c r="E122" s="8" t="s">
        <v>380</v>
      </c>
      <c r="F122" s="21">
        <v>200</v>
      </c>
      <c r="G122" s="21"/>
      <c r="H122" s="24">
        <f>'ассигнов 3'!H129</f>
        <v>0</v>
      </c>
    </row>
    <row r="123" spans="1:8" ht="22.5" hidden="1">
      <c r="A123" s="15"/>
      <c r="B123" s="5" t="s">
        <v>94</v>
      </c>
      <c r="C123" s="21">
        <v>966</v>
      </c>
      <c r="D123" s="15" t="s">
        <v>84</v>
      </c>
      <c r="E123" s="8" t="s">
        <v>135</v>
      </c>
      <c r="F123" s="21">
        <v>240</v>
      </c>
      <c r="G123" s="21"/>
      <c r="H123" s="24">
        <f>H124</f>
        <v>0</v>
      </c>
    </row>
    <row r="124" spans="1:8" ht="22.5" hidden="1">
      <c r="A124" s="15"/>
      <c r="B124" s="32" t="s">
        <v>140</v>
      </c>
      <c r="C124" s="21">
        <v>966</v>
      </c>
      <c r="D124" s="15" t="s">
        <v>84</v>
      </c>
      <c r="E124" s="8" t="s">
        <v>135</v>
      </c>
      <c r="F124" s="21">
        <v>244</v>
      </c>
      <c r="G124" s="21"/>
      <c r="H124" s="24"/>
    </row>
    <row r="125" spans="1:8" ht="13.5" hidden="1" thickBot="1">
      <c r="A125" s="17"/>
      <c r="B125" s="6" t="s">
        <v>143</v>
      </c>
      <c r="C125" s="23">
        <v>966</v>
      </c>
      <c r="D125" s="17" t="s">
        <v>84</v>
      </c>
      <c r="E125" s="60" t="s">
        <v>135</v>
      </c>
      <c r="F125" s="23">
        <v>244</v>
      </c>
      <c r="G125" s="23">
        <v>290</v>
      </c>
      <c r="H125" s="27"/>
    </row>
    <row r="126" spans="1:8" ht="18" customHeight="1" thickBot="1">
      <c r="A126" s="75" t="s">
        <v>115</v>
      </c>
      <c r="B126" s="76" t="s">
        <v>53</v>
      </c>
      <c r="C126" s="77">
        <v>966</v>
      </c>
      <c r="D126" s="78">
        <v>1000</v>
      </c>
      <c r="E126" s="78"/>
      <c r="F126" s="77"/>
      <c r="G126" s="77"/>
      <c r="H126" s="79">
        <f>H127+H133</f>
        <v>11064.4</v>
      </c>
    </row>
    <row r="127" spans="1:8" ht="21.75" customHeight="1" thickBot="1">
      <c r="A127" s="69" t="s">
        <v>54</v>
      </c>
      <c r="B127" s="70" t="s">
        <v>55</v>
      </c>
      <c r="C127" s="71">
        <v>966</v>
      </c>
      <c r="D127" s="72">
        <v>1003</v>
      </c>
      <c r="E127" s="72"/>
      <c r="F127" s="71"/>
      <c r="G127" s="71"/>
      <c r="H127" s="73">
        <f>H128</f>
        <v>482.4</v>
      </c>
    </row>
    <row r="128" spans="1:16" ht="90.75" thickBot="1">
      <c r="A128" s="39" t="s">
        <v>56</v>
      </c>
      <c r="B128" s="40" t="s">
        <v>426</v>
      </c>
      <c r="C128" s="41">
        <v>966</v>
      </c>
      <c r="D128" s="42">
        <v>1003</v>
      </c>
      <c r="E128" s="42" t="s">
        <v>136</v>
      </c>
      <c r="F128" s="41"/>
      <c r="G128" s="41"/>
      <c r="H128" s="63">
        <f>H129</f>
        <v>482.4</v>
      </c>
      <c r="P128" s="217"/>
    </row>
    <row r="129" spans="1:8" ht="18" customHeight="1" thickBot="1">
      <c r="A129" s="8" t="s">
        <v>370</v>
      </c>
      <c r="B129" s="9" t="s">
        <v>429</v>
      </c>
      <c r="C129" s="28">
        <v>966</v>
      </c>
      <c r="D129" s="8">
        <v>1003</v>
      </c>
      <c r="E129" s="8" t="s">
        <v>136</v>
      </c>
      <c r="F129" s="28">
        <v>300</v>
      </c>
      <c r="G129" s="28"/>
      <c r="H129" s="24">
        <f>'ассигнов 3'!H133</f>
        <v>482.4</v>
      </c>
    </row>
    <row r="130" spans="1:8" ht="12.75" hidden="1">
      <c r="A130" s="8"/>
      <c r="B130" s="34" t="s">
        <v>88</v>
      </c>
      <c r="C130" s="28">
        <v>966</v>
      </c>
      <c r="D130" s="8">
        <v>1003</v>
      </c>
      <c r="E130" s="8" t="s">
        <v>136</v>
      </c>
      <c r="F130" s="28">
        <v>310</v>
      </c>
      <c r="G130" s="28"/>
      <c r="H130" s="24"/>
    </row>
    <row r="131" spans="1:8" ht="12.75" hidden="1">
      <c r="A131" s="8"/>
      <c r="B131" s="103" t="s">
        <v>142</v>
      </c>
      <c r="C131" s="28">
        <v>966</v>
      </c>
      <c r="D131" s="8">
        <v>1003</v>
      </c>
      <c r="E131" s="8" t="s">
        <v>136</v>
      </c>
      <c r="F131" s="28">
        <v>312</v>
      </c>
      <c r="G131" s="28"/>
      <c r="H131" s="24"/>
    </row>
    <row r="132" spans="1:8" ht="0.75" customHeight="1" hidden="1" thickBot="1">
      <c r="A132" s="8"/>
      <c r="B132" s="34" t="s">
        <v>164</v>
      </c>
      <c r="C132" s="28">
        <v>966</v>
      </c>
      <c r="D132" s="8">
        <v>1003</v>
      </c>
      <c r="E132" s="8" t="s">
        <v>136</v>
      </c>
      <c r="F132" s="28">
        <v>312</v>
      </c>
      <c r="G132" s="28">
        <v>263</v>
      </c>
      <c r="H132" s="24"/>
    </row>
    <row r="133" spans="1:8" ht="13.5" thickBot="1">
      <c r="A133" s="69" t="s">
        <v>371</v>
      </c>
      <c r="B133" s="70" t="s">
        <v>57</v>
      </c>
      <c r="C133" s="71">
        <v>966</v>
      </c>
      <c r="D133" s="72">
        <v>1004</v>
      </c>
      <c r="E133" s="72"/>
      <c r="F133" s="71"/>
      <c r="G133" s="71"/>
      <c r="H133" s="73">
        <f>H134+H138</f>
        <v>10582</v>
      </c>
    </row>
    <row r="134" spans="1:8" ht="51" customHeight="1" thickBot="1">
      <c r="A134" s="39" t="s">
        <v>372</v>
      </c>
      <c r="B134" s="282" t="s">
        <v>441</v>
      </c>
      <c r="C134" s="41">
        <v>966</v>
      </c>
      <c r="D134" s="42">
        <v>1004</v>
      </c>
      <c r="E134" s="42" t="s">
        <v>165</v>
      </c>
      <c r="F134" s="41"/>
      <c r="G134" s="41"/>
      <c r="H134" s="63">
        <f>H135</f>
        <v>7269.4</v>
      </c>
    </row>
    <row r="135" spans="1:8" ht="17.25" customHeight="1" thickBot="1">
      <c r="A135" s="8" t="s">
        <v>420</v>
      </c>
      <c r="B135" s="9" t="s">
        <v>429</v>
      </c>
      <c r="C135" s="28">
        <v>966</v>
      </c>
      <c r="D135" s="8">
        <v>1004</v>
      </c>
      <c r="E135" s="8" t="s">
        <v>165</v>
      </c>
      <c r="F135" s="28">
        <v>300</v>
      </c>
      <c r="G135" s="28"/>
      <c r="H135" s="24">
        <f>'ассигнов 3'!H137</f>
        <v>7269.4</v>
      </c>
    </row>
    <row r="136" spans="1:8" ht="12.75" hidden="1">
      <c r="A136" s="8"/>
      <c r="B136" s="34" t="s">
        <v>88</v>
      </c>
      <c r="C136" s="28">
        <v>966</v>
      </c>
      <c r="D136" s="8">
        <v>1004</v>
      </c>
      <c r="E136" s="8" t="s">
        <v>165</v>
      </c>
      <c r="F136" s="28">
        <v>310</v>
      </c>
      <c r="G136" s="28"/>
      <c r="H136" s="24"/>
    </row>
    <row r="137" spans="1:8" ht="23.25" hidden="1" thickBot="1">
      <c r="A137" s="8"/>
      <c r="B137" s="34" t="s">
        <v>141</v>
      </c>
      <c r="C137" s="28">
        <v>966</v>
      </c>
      <c r="D137" s="8">
        <v>1004</v>
      </c>
      <c r="E137" s="8" t="s">
        <v>165</v>
      </c>
      <c r="F137" s="28">
        <v>313</v>
      </c>
      <c r="G137" s="28">
        <v>262</v>
      </c>
      <c r="H137" s="24"/>
    </row>
    <row r="138" spans="1:8" ht="45.75" thickBot="1">
      <c r="A138" s="39" t="s">
        <v>373</v>
      </c>
      <c r="B138" s="282" t="s">
        <v>427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H139</f>
        <v>3312.6</v>
      </c>
    </row>
    <row r="139" spans="1:8" ht="19.5" customHeight="1" thickBot="1">
      <c r="A139" s="8" t="s">
        <v>421</v>
      </c>
      <c r="B139" s="9" t="s">
        <v>429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'ассигнов 3'!H140</f>
        <v>3312.6</v>
      </c>
    </row>
    <row r="140" spans="1:8" ht="13.5" customHeight="1" hidden="1">
      <c r="A140" s="8"/>
      <c r="B140" s="103" t="s">
        <v>96</v>
      </c>
      <c r="C140" s="28">
        <v>966</v>
      </c>
      <c r="D140" s="8">
        <v>1004</v>
      </c>
      <c r="E140" s="8" t="s">
        <v>166</v>
      </c>
      <c r="F140" s="28">
        <v>323</v>
      </c>
      <c r="G140" s="28"/>
      <c r="H140" s="24"/>
    </row>
    <row r="141" spans="1:8" ht="23.25" hidden="1" thickBot="1">
      <c r="A141" s="8"/>
      <c r="B141" s="32" t="s">
        <v>141</v>
      </c>
      <c r="C141" s="28">
        <v>966</v>
      </c>
      <c r="D141" s="8">
        <v>1004</v>
      </c>
      <c r="E141" s="8" t="s">
        <v>166</v>
      </c>
      <c r="F141" s="28">
        <v>323</v>
      </c>
      <c r="G141" s="28">
        <v>226</v>
      </c>
      <c r="H141" s="24"/>
    </row>
    <row r="142" spans="1:8" ht="18" customHeight="1">
      <c r="A142" s="94" t="s">
        <v>116</v>
      </c>
      <c r="B142" s="95" t="s">
        <v>58</v>
      </c>
      <c r="C142" s="96">
        <v>966</v>
      </c>
      <c r="D142" s="97">
        <v>1100</v>
      </c>
      <c r="E142" s="97"/>
      <c r="F142" s="96"/>
      <c r="G142" s="96"/>
      <c r="H142" s="221">
        <f>SUM(H143+H149)</f>
        <v>525.7</v>
      </c>
    </row>
    <row r="143" spans="1:8" ht="16.5" customHeight="1">
      <c r="A143" s="98" t="s">
        <v>59</v>
      </c>
      <c r="B143" s="99" t="s">
        <v>448</v>
      </c>
      <c r="C143" s="100">
        <v>966</v>
      </c>
      <c r="D143" s="98" t="s">
        <v>402</v>
      </c>
      <c r="E143" s="98"/>
      <c r="F143" s="100"/>
      <c r="G143" s="100"/>
      <c r="H143" s="222">
        <f>H144</f>
        <v>333.8</v>
      </c>
    </row>
    <row r="144" spans="1:8" ht="90">
      <c r="A144" s="87" t="s">
        <v>61</v>
      </c>
      <c r="B144" s="88" t="s">
        <v>102</v>
      </c>
      <c r="C144" s="89">
        <v>966</v>
      </c>
      <c r="D144" s="87" t="s">
        <v>402</v>
      </c>
      <c r="E144" s="87" t="s">
        <v>167</v>
      </c>
      <c r="F144" s="89"/>
      <c r="G144" s="89"/>
      <c r="H144" s="90">
        <f>H145</f>
        <v>333.8</v>
      </c>
    </row>
    <row r="145" spans="1:8" ht="28.5" customHeight="1">
      <c r="A145" s="16" t="s">
        <v>62</v>
      </c>
      <c r="B145" s="34" t="s">
        <v>24</v>
      </c>
      <c r="C145" s="22">
        <v>966</v>
      </c>
      <c r="D145" s="16" t="s">
        <v>402</v>
      </c>
      <c r="E145" s="1" t="s">
        <v>167</v>
      </c>
      <c r="F145" s="22">
        <v>200</v>
      </c>
      <c r="G145" s="22"/>
      <c r="H145" s="25">
        <f>'ассигнов 3'!H145</f>
        <v>333.8</v>
      </c>
    </row>
    <row r="146" spans="1:8" ht="22.5" hidden="1">
      <c r="A146" s="16"/>
      <c r="B146" s="5" t="s">
        <v>94</v>
      </c>
      <c r="C146" s="22">
        <v>966</v>
      </c>
      <c r="D146" s="16">
        <v>1102</v>
      </c>
      <c r="E146" s="1" t="s">
        <v>167</v>
      </c>
      <c r="F146" s="22">
        <v>240</v>
      </c>
      <c r="G146" s="22"/>
      <c r="H146" s="25"/>
    </row>
    <row r="147" spans="1:8" ht="22.5" hidden="1">
      <c r="A147" s="16"/>
      <c r="B147" s="32" t="s">
        <v>140</v>
      </c>
      <c r="C147" s="22">
        <v>966</v>
      </c>
      <c r="D147" s="16">
        <v>1102</v>
      </c>
      <c r="E147" s="1" t="s">
        <v>167</v>
      </c>
      <c r="F147" s="22">
        <v>244</v>
      </c>
      <c r="G147" s="22"/>
      <c r="H147" s="25"/>
    </row>
    <row r="148" spans="1:8" ht="12.75" hidden="1">
      <c r="A148" s="16"/>
      <c r="B148" s="5" t="s">
        <v>145</v>
      </c>
      <c r="C148" s="22">
        <v>966</v>
      </c>
      <c r="D148" s="16">
        <v>1102</v>
      </c>
      <c r="E148" s="1" t="s">
        <v>167</v>
      </c>
      <c r="F148" s="22">
        <v>244</v>
      </c>
      <c r="G148" s="22">
        <v>226</v>
      </c>
      <c r="H148" s="25"/>
    </row>
    <row r="149" spans="1:8" ht="12.75">
      <c r="A149" s="98" t="s">
        <v>445</v>
      </c>
      <c r="B149" s="99" t="s">
        <v>60</v>
      </c>
      <c r="C149" s="100">
        <v>966</v>
      </c>
      <c r="D149" s="98" t="s">
        <v>423</v>
      </c>
      <c r="E149" s="98"/>
      <c r="F149" s="100"/>
      <c r="G149" s="100"/>
      <c r="H149" s="222">
        <f>H150+H156</f>
        <v>191.9</v>
      </c>
    </row>
    <row r="150" spans="1:8" ht="90">
      <c r="A150" s="87" t="s">
        <v>424</v>
      </c>
      <c r="B150" s="88" t="s">
        <v>102</v>
      </c>
      <c r="C150" s="89">
        <v>966</v>
      </c>
      <c r="D150" s="87" t="s">
        <v>423</v>
      </c>
      <c r="E150" s="87" t="s">
        <v>167</v>
      </c>
      <c r="F150" s="89"/>
      <c r="G150" s="89"/>
      <c r="H150" s="90">
        <f>H151</f>
        <v>191.9</v>
      </c>
    </row>
    <row r="151" spans="1:8" ht="30" customHeight="1">
      <c r="A151" s="16" t="s">
        <v>425</v>
      </c>
      <c r="B151" s="34" t="s">
        <v>24</v>
      </c>
      <c r="C151" s="22">
        <v>966</v>
      </c>
      <c r="D151" s="16" t="s">
        <v>423</v>
      </c>
      <c r="E151" s="1" t="s">
        <v>167</v>
      </c>
      <c r="F151" s="22">
        <v>200</v>
      </c>
      <c r="G151" s="22"/>
      <c r="H151" s="25">
        <f>'ассигнов 3'!H150</f>
        <v>191.9</v>
      </c>
    </row>
    <row r="152" spans="1:8" ht="18.75" customHeight="1">
      <c r="A152" s="91" t="s">
        <v>374</v>
      </c>
      <c r="B152" s="92" t="s">
        <v>63</v>
      </c>
      <c r="C152" s="93">
        <v>966</v>
      </c>
      <c r="D152" s="91">
        <v>1200</v>
      </c>
      <c r="E152" s="91"/>
      <c r="F152" s="93"/>
      <c r="G152" s="93"/>
      <c r="H152" s="223">
        <f>H153</f>
        <v>952.8</v>
      </c>
    </row>
    <row r="153" spans="1:8" ht="18" customHeight="1">
      <c r="A153" s="98" t="s">
        <v>375</v>
      </c>
      <c r="B153" s="99" t="s">
        <v>64</v>
      </c>
      <c r="C153" s="100">
        <v>966</v>
      </c>
      <c r="D153" s="98">
        <v>1202</v>
      </c>
      <c r="E153" s="98"/>
      <c r="F153" s="100"/>
      <c r="G153" s="100"/>
      <c r="H153" s="222">
        <f>H154</f>
        <v>952.8</v>
      </c>
    </row>
    <row r="154" spans="1:8" ht="112.5">
      <c r="A154" s="87" t="s">
        <v>376</v>
      </c>
      <c r="B154" s="88" t="s">
        <v>457</v>
      </c>
      <c r="C154" s="89">
        <v>966</v>
      </c>
      <c r="D154" s="87">
        <v>1202</v>
      </c>
      <c r="E154" s="87" t="s">
        <v>137</v>
      </c>
      <c r="F154" s="89"/>
      <c r="G154" s="89"/>
      <c r="H154" s="90">
        <f>H155</f>
        <v>952.8</v>
      </c>
    </row>
    <row r="155" spans="1:9" ht="25.5" customHeight="1">
      <c r="A155" s="16" t="s">
        <v>377</v>
      </c>
      <c r="B155" s="34" t="s">
        <v>24</v>
      </c>
      <c r="C155" s="22">
        <v>966</v>
      </c>
      <c r="D155" s="16">
        <v>1202</v>
      </c>
      <c r="E155" s="1" t="s">
        <v>137</v>
      </c>
      <c r="F155" s="22">
        <v>200</v>
      </c>
      <c r="G155" s="22"/>
      <c r="H155" s="25">
        <f>'ассигнов 3'!H154</f>
        <v>952.8</v>
      </c>
      <c r="I155" t="s">
        <v>168</v>
      </c>
    </row>
    <row r="156" spans="1:8" ht="22.5" hidden="1">
      <c r="A156" s="16"/>
      <c r="B156" s="5" t="s">
        <v>94</v>
      </c>
      <c r="C156" s="22">
        <v>966</v>
      </c>
      <c r="D156" s="16">
        <v>1202</v>
      </c>
      <c r="E156" s="1" t="s">
        <v>137</v>
      </c>
      <c r="F156" s="22">
        <v>240</v>
      </c>
      <c r="G156" s="22"/>
      <c r="H156" s="25"/>
    </row>
    <row r="157" spans="1:8" ht="22.5" hidden="1">
      <c r="A157" s="16"/>
      <c r="B157" s="32" t="s">
        <v>140</v>
      </c>
      <c r="C157" s="22">
        <v>966</v>
      </c>
      <c r="D157" s="16">
        <v>1202</v>
      </c>
      <c r="E157" s="1" t="s">
        <v>137</v>
      </c>
      <c r="F157" s="22">
        <v>244</v>
      </c>
      <c r="G157" s="22"/>
      <c r="H157" s="25"/>
    </row>
    <row r="158" spans="1:8" ht="1.5" customHeight="1" hidden="1">
      <c r="A158" s="16"/>
      <c r="B158" s="5" t="s">
        <v>145</v>
      </c>
      <c r="C158" s="22">
        <v>966</v>
      </c>
      <c r="D158" s="16">
        <v>1202</v>
      </c>
      <c r="E158" s="1" t="s">
        <v>137</v>
      </c>
      <c r="F158" s="22">
        <v>244</v>
      </c>
      <c r="G158" s="22">
        <v>226</v>
      </c>
      <c r="H158" s="25"/>
    </row>
    <row r="159" spans="1:11" ht="12.75">
      <c r="A159" s="29"/>
      <c r="B159" s="30" t="s">
        <v>65</v>
      </c>
      <c r="C159" s="31"/>
      <c r="D159" s="31"/>
      <c r="E159" s="61"/>
      <c r="F159" s="31"/>
      <c r="G159" s="31"/>
      <c r="H159" s="38">
        <f>H11+H29+H73+H87+H104+H111+H126+H142+H152+H78</f>
        <v>108766.5</v>
      </c>
      <c r="K159" s="217"/>
    </row>
    <row r="160" ht="12.75">
      <c r="K160" s="217"/>
    </row>
  </sheetData>
  <sheetProtection/>
  <mergeCells count="1">
    <mergeCell ref="B3:H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view="pageBreakPreview" zoomScaleNormal="115" zoomScaleSheetLayoutView="100" zoomScalePageLayoutView="0" workbookViewId="0" topLeftCell="A116">
      <selection activeCell="H57" sqref="H57"/>
    </sheetView>
  </sheetViews>
  <sheetFormatPr defaultColWidth="9.00390625" defaultRowHeight="12.75"/>
  <cols>
    <col min="1" max="1" width="6.75390625" style="12" customWidth="1"/>
    <col min="2" max="2" width="41.875" style="2" customWidth="1"/>
    <col min="3" max="3" width="6.125" style="10" hidden="1" customWidth="1"/>
    <col min="4" max="4" width="8.37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25" hidden="1" customWidth="1"/>
    <col min="10" max="10" width="11.00390625" style="0" hidden="1" customWidth="1"/>
    <col min="11" max="12" width="0" style="0" hidden="1" customWidth="1"/>
  </cols>
  <sheetData>
    <row r="1" spans="1:8" ht="15">
      <c r="A1" s="115"/>
      <c r="B1" s="293"/>
      <c r="C1" s="293"/>
      <c r="D1" s="294"/>
      <c r="E1" s="295"/>
      <c r="F1" s="295"/>
      <c r="G1" s="295"/>
      <c r="H1" s="113" t="s">
        <v>139</v>
      </c>
    </row>
    <row r="2" spans="1:8" ht="12.75" customHeight="1">
      <c r="A2" s="115"/>
      <c r="B2" s="293"/>
      <c r="C2" s="293"/>
      <c r="D2" s="294"/>
      <c r="E2" s="295"/>
      <c r="F2" s="295"/>
      <c r="G2" s="295"/>
      <c r="H2" s="113" t="s">
        <v>468</v>
      </c>
    </row>
    <row r="3" spans="1:8" ht="15" hidden="1">
      <c r="A3" s="119"/>
      <c r="B3" s="296"/>
      <c r="C3" s="293"/>
      <c r="D3" s="294"/>
      <c r="E3" s="295"/>
      <c r="F3" s="295"/>
      <c r="G3" s="295"/>
      <c r="H3" s="113"/>
    </row>
    <row r="4" spans="1:8" ht="46.5" customHeight="1">
      <c r="A4" s="119"/>
      <c r="B4" s="331" t="s">
        <v>463</v>
      </c>
      <c r="C4" s="368"/>
      <c r="D4" s="368"/>
      <c r="E4" s="368"/>
      <c r="F4" s="368"/>
      <c r="G4" s="368"/>
      <c r="H4" s="368"/>
    </row>
    <row r="5" spans="1:8" ht="15">
      <c r="A5" s="119"/>
      <c r="B5" s="124"/>
      <c r="C5" s="115"/>
      <c r="E5"/>
      <c r="F5"/>
      <c r="G5"/>
      <c r="H5" s="114"/>
    </row>
    <row r="6" spans="1:8" ht="15">
      <c r="A6" s="119"/>
      <c r="B6" s="120"/>
      <c r="D6" s="118" t="s">
        <v>161</v>
      </c>
      <c r="E6"/>
      <c r="F6"/>
      <c r="G6"/>
      <c r="H6" s="114"/>
    </row>
    <row r="7" spans="1:12" s="109" customFormat="1" ht="12.75" customHeight="1">
      <c r="A7" s="121"/>
      <c r="B7" s="122"/>
      <c r="D7" s="118" t="s">
        <v>160</v>
      </c>
      <c r="E7" s="116"/>
      <c r="F7" s="116"/>
      <c r="G7" s="116"/>
      <c r="H7" s="116"/>
      <c r="I7" s="125"/>
      <c r="J7"/>
      <c r="K7"/>
      <c r="L7"/>
    </row>
    <row r="8" spans="1:12" s="109" customFormat="1" ht="12.75">
      <c r="A8" s="123"/>
      <c r="B8" s="122"/>
      <c r="D8" s="118" t="s">
        <v>163</v>
      </c>
      <c r="E8" s="116"/>
      <c r="F8" s="116"/>
      <c r="G8" s="116"/>
      <c r="H8" s="116"/>
      <c r="I8" s="125"/>
      <c r="J8"/>
      <c r="K8"/>
      <c r="L8"/>
    </row>
    <row r="9" spans="1:12" s="109" customFormat="1" ht="12.75">
      <c r="A9" s="13"/>
      <c r="B9" s="122"/>
      <c r="D9" s="117" t="s">
        <v>162</v>
      </c>
      <c r="E9" s="56"/>
      <c r="F9" s="11"/>
      <c r="G9" s="11"/>
      <c r="H9" s="36"/>
      <c r="I9" s="125"/>
      <c r="J9"/>
      <c r="K9"/>
      <c r="L9"/>
    </row>
    <row r="10" spans="1:12" s="109" customFormat="1" ht="12.75">
      <c r="A10" s="13"/>
      <c r="D10" s="117" t="s">
        <v>430</v>
      </c>
      <c r="E10" s="56"/>
      <c r="F10" s="11"/>
      <c r="G10" s="11"/>
      <c r="H10" s="36"/>
      <c r="I10" s="125"/>
      <c r="J10"/>
      <c r="K10"/>
      <c r="L10"/>
    </row>
    <row r="11" spans="1:12" s="109" customFormat="1" ht="42" customHeight="1">
      <c r="A11" s="14" t="s">
        <v>66</v>
      </c>
      <c r="B11" s="3" t="s">
        <v>67</v>
      </c>
      <c r="C11" s="20" t="s">
        <v>68</v>
      </c>
      <c r="D11" s="14" t="s">
        <v>149</v>
      </c>
      <c r="E11" s="57" t="s">
        <v>69</v>
      </c>
      <c r="F11" s="20" t="s">
        <v>150</v>
      </c>
      <c r="G11" s="20" t="s">
        <v>152</v>
      </c>
      <c r="H11" s="37" t="s">
        <v>151</v>
      </c>
      <c r="I11" s="125"/>
      <c r="J11"/>
      <c r="K11"/>
      <c r="L11"/>
    </row>
    <row r="12" spans="1:12" s="109" customFormat="1" ht="13.5" thickBot="1">
      <c r="A12" s="126" t="s">
        <v>0</v>
      </c>
      <c r="B12" s="127" t="s">
        <v>1</v>
      </c>
      <c r="C12" s="128">
        <v>928</v>
      </c>
      <c r="D12" s="126" t="s">
        <v>71</v>
      </c>
      <c r="E12" s="126"/>
      <c r="F12" s="128"/>
      <c r="G12" s="128"/>
      <c r="H12" s="129">
        <f>H13+H17</f>
        <v>3609.8</v>
      </c>
      <c r="I12" s="125"/>
      <c r="J12"/>
      <c r="K12"/>
      <c r="L12"/>
    </row>
    <row r="13" spans="1:12" s="109" customFormat="1" ht="41.25" customHeight="1" thickBot="1">
      <c r="A13" s="80" t="s">
        <v>2</v>
      </c>
      <c r="B13" s="81" t="s">
        <v>3</v>
      </c>
      <c r="C13" s="82">
        <v>928</v>
      </c>
      <c r="D13" s="83" t="s">
        <v>70</v>
      </c>
      <c r="E13" s="83"/>
      <c r="F13" s="82"/>
      <c r="G13" s="82"/>
      <c r="H13" s="84">
        <f>H14</f>
        <v>1223.2</v>
      </c>
      <c r="I13" s="125"/>
      <c r="J13"/>
      <c r="K13"/>
      <c r="L13"/>
    </row>
    <row r="14" spans="1:12" s="109" customFormat="1" ht="17.25" customHeight="1" thickBot="1">
      <c r="A14" s="39" t="s">
        <v>4</v>
      </c>
      <c r="B14" s="86" t="s">
        <v>5</v>
      </c>
      <c r="C14" s="41">
        <v>928</v>
      </c>
      <c r="D14" s="42" t="s">
        <v>70</v>
      </c>
      <c r="E14" s="41" t="s">
        <v>122</v>
      </c>
      <c r="F14" s="41"/>
      <c r="G14" s="41"/>
      <c r="H14" s="63">
        <f>H15</f>
        <v>1223.2</v>
      </c>
      <c r="I14" s="125"/>
      <c r="J14"/>
      <c r="K14"/>
      <c r="L14"/>
    </row>
    <row r="15" spans="1:12" s="109" customFormat="1" ht="58.5" customHeight="1">
      <c r="A15" s="15" t="s">
        <v>92</v>
      </c>
      <c r="B15" s="18" t="s">
        <v>91</v>
      </c>
      <c r="C15" s="21">
        <v>928</v>
      </c>
      <c r="D15" s="15" t="s">
        <v>70</v>
      </c>
      <c r="E15" s="55" t="s">
        <v>122</v>
      </c>
      <c r="F15" s="21">
        <v>100</v>
      </c>
      <c r="G15" s="21" t="s">
        <v>73</v>
      </c>
      <c r="H15" s="24">
        <f>1223.2</f>
        <v>1223.2</v>
      </c>
      <c r="I15" s="125"/>
      <c r="J15"/>
      <c r="K15"/>
      <c r="L15"/>
    </row>
    <row r="16" spans="1:12" s="109" customFormat="1" ht="27" customHeight="1" thickBot="1">
      <c r="A16" s="15"/>
      <c r="B16" s="19" t="s">
        <v>6</v>
      </c>
      <c r="C16" s="21">
        <v>928</v>
      </c>
      <c r="D16" s="15" t="s">
        <v>70</v>
      </c>
      <c r="E16" s="1" t="s">
        <v>122</v>
      </c>
      <c r="F16" s="21">
        <v>120</v>
      </c>
      <c r="G16" s="21"/>
      <c r="H16" s="24">
        <f>1223.2</f>
        <v>1223.2</v>
      </c>
      <c r="I16" s="125"/>
      <c r="J16"/>
      <c r="K16"/>
      <c r="L16"/>
    </row>
    <row r="17" spans="1:8" ht="38.25" customHeight="1" thickBot="1">
      <c r="A17" s="80" t="s">
        <v>7</v>
      </c>
      <c r="B17" s="85" t="s">
        <v>8</v>
      </c>
      <c r="C17" s="82">
        <v>928</v>
      </c>
      <c r="D17" s="83" t="s">
        <v>72</v>
      </c>
      <c r="E17" s="83"/>
      <c r="F17" s="82"/>
      <c r="G17" s="82"/>
      <c r="H17" s="84">
        <f>H18+H21+H26</f>
        <v>2386.6</v>
      </c>
    </row>
    <row r="18" spans="1:8" ht="28.5" customHeight="1" thickBot="1">
      <c r="A18" s="39" t="s">
        <v>89</v>
      </c>
      <c r="B18" s="40" t="s">
        <v>10</v>
      </c>
      <c r="C18" s="41">
        <v>928</v>
      </c>
      <c r="D18" s="42" t="s">
        <v>72</v>
      </c>
      <c r="E18" s="42" t="s">
        <v>123</v>
      </c>
      <c r="F18" s="41"/>
      <c r="G18" s="41"/>
      <c r="H18" s="63">
        <f>H19</f>
        <v>234</v>
      </c>
    </row>
    <row r="19" spans="1:8" ht="56.25">
      <c r="A19" s="15" t="s">
        <v>93</v>
      </c>
      <c r="B19" s="4" t="s">
        <v>91</v>
      </c>
      <c r="C19" s="21">
        <v>928</v>
      </c>
      <c r="D19" s="15" t="s">
        <v>72</v>
      </c>
      <c r="E19" s="55" t="s">
        <v>123</v>
      </c>
      <c r="F19" s="21">
        <v>100</v>
      </c>
      <c r="G19" s="21"/>
      <c r="H19" s="24">
        <f>H20</f>
        <v>234</v>
      </c>
    </row>
    <row r="20" spans="1:8" ht="30" customHeight="1" thickBot="1">
      <c r="A20" s="15"/>
      <c r="B20" s="19" t="s">
        <v>6</v>
      </c>
      <c r="C20" s="21">
        <v>928</v>
      </c>
      <c r="D20" s="15" t="s">
        <v>72</v>
      </c>
      <c r="E20" s="8" t="s">
        <v>123</v>
      </c>
      <c r="F20" s="21">
        <v>120</v>
      </c>
      <c r="G20" s="21"/>
      <c r="H20" s="24">
        <v>234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72</v>
      </c>
      <c r="E21" s="42" t="s">
        <v>125</v>
      </c>
      <c r="F21" s="41"/>
      <c r="G21" s="41"/>
      <c r="H21" s="63">
        <f>H22+H24</f>
        <v>2016.4</v>
      </c>
      <c r="N21" s="217"/>
    </row>
    <row r="22" spans="1:8" ht="56.25" customHeight="1">
      <c r="A22" s="15" t="s">
        <v>11</v>
      </c>
      <c r="B22" s="4" t="s">
        <v>91</v>
      </c>
      <c r="C22" s="21">
        <v>928</v>
      </c>
      <c r="D22" s="15" t="s">
        <v>72</v>
      </c>
      <c r="E22" s="55" t="s">
        <v>125</v>
      </c>
      <c r="F22" s="21">
        <v>100</v>
      </c>
      <c r="G22" s="21"/>
      <c r="H22" s="24">
        <f>H23</f>
        <v>1691.2</v>
      </c>
    </row>
    <row r="23" spans="1:19" ht="28.5" customHeight="1">
      <c r="A23" s="15"/>
      <c r="B23" s="19" t="s">
        <v>6</v>
      </c>
      <c r="C23" s="21">
        <v>928</v>
      </c>
      <c r="D23" s="15" t="s">
        <v>72</v>
      </c>
      <c r="E23" s="1" t="s">
        <v>125</v>
      </c>
      <c r="F23" s="21">
        <v>120</v>
      </c>
      <c r="G23" s="21"/>
      <c r="H23" s="24">
        <f>1570.8-25+50+95.4</f>
        <v>1691.2</v>
      </c>
      <c r="M23" t="s">
        <v>467</v>
      </c>
      <c r="Q23">
        <v>50</v>
      </c>
      <c r="R23">
        <v>95.4</v>
      </c>
      <c r="S23">
        <v>-25</v>
      </c>
    </row>
    <row r="24" spans="1:8" ht="36" customHeight="1">
      <c r="A24" s="16" t="s">
        <v>144</v>
      </c>
      <c r="B24" s="32" t="s">
        <v>24</v>
      </c>
      <c r="C24" s="22">
        <v>928</v>
      </c>
      <c r="D24" s="16" t="s">
        <v>72</v>
      </c>
      <c r="E24" s="8" t="s">
        <v>125</v>
      </c>
      <c r="F24" s="22">
        <v>200</v>
      </c>
      <c r="G24" s="22"/>
      <c r="H24" s="25">
        <f>H25</f>
        <v>325.2</v>
      </c>
    </row>
    <row r="25" spans="1:13" ht="28.5" customHeight="1">
      <c r="A25" s="16"/>
      <c r="B25" s="5" t="s">
        <v>94</v>
      </c>
      <c r="C25" s="22">
        <v>928</v>
      </c>
      <c r="D25" s="16" t="s">
        <v>72</v>
      </c>
      <c r="E25" s="1" t="s">
        <v>125</v>
      </c>
      <c r="F25" s="22">
        <v>240</v>
      </c>
      <c r="G25" s="22"/>
      <c r="H25" s="25">
        <f>238+19+93.8+60.2-85.8</f>
        <v>325.2</v>
      </c>
      <c r="M25">
        <v>-85.8</v>
      </c>
    </row>
    <row r="26" spans="1:12" s="109" customFormat="1" ht="17.25" customHeight="1">
      <c r="A26" s="135" t="s">
        <v>90</v>
      </c>
      <c r="B26" s="136" t="s">
        <v>13</v>
      </c>
      <c r="C26" s="137">
        <v>928</v>
      </c>
      <c r="D26" s="138" t="s">
        <v>72</v>
      </c>
      <c r="E26" s="139" t="s">
        <v>124</v>
      </c>
      <c r="F26" s="137"/>
      <c r="G26" s="137"/>
      <c r="H26" s="219">
        <f>H27</f>
        <v>136.2</v>
      </c>
      <c r="I26" s="125"/>
      <c r="J26"/>
      <c r="K26"/>
      <c r="L26"/>
    </row>
    <row r="27" spans="1:12" s="109" customFormat="1" ht="18" customHeight="1">
      <c r="A27" s="16" t="s">
        <v>146</v>
      </c>
      <c r="B27" s="5" t="s">
        <v>95</v>
      </c>
      <c r="C27" s="22">
        <v>928</v>
      </c>
      <c r="D27" s="16" t="s">
        <v>72</v>
      </c>
      <c r="E27" s="1" t="s">
        <v>124</v>
      </c>
      <c r="F27" s="22">
        <v>800</v>
      </c>
      <c r="G27" s="22"/>
      <c r="H27" s="25">
        <f>H28</f>
        <v>136.2</v>
      </c>
      <c r="I27" s="125"/>
      <c r="J27"/>
      <c r="K27"/>
      <c r="L27"/>
    </row>
    <row r="28" spans="1:13" s="109" customFormat="1" ht="16.5" customHeight="1" thickBot="1">
      <c r="A28" s="16"/>
      <c r="B28" s="7" t="s">
        <v>14</v>
      </c>
      <c r="C28" s="22">
        <v>928</v>
      </c>
      <c r="D28" s="16" t="s">
        <v>72</v>
      </c>
      <c r="E28" s="1" t="s">
        <v>124</v>
      </c>
      <c r="F28" s="22">
        <v>850</v>
      </c>
      <c r="G28" s="22"/>
      <c r="H28" s="25">
        <f>2.2+84+50</f>
        <v>136.2</v>
      </c>
      <c r="I28" s="125"/>
      <c r="J28"/>
      <c r="K28"/>
      <c r="L28"/>
      <c r="M28" t="s">
        <v>465</v>
      </c>
    </row>
    <row r="29" spans="1:9" ht="16.5" customHeight="1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H30+H50+H54</f>
        <v>30766.900000000005</v>
      </c>
      <c r="I29"/>
    </row>
    <row r="30" spans="1:12" s="109" customFormat="1" ht="41.2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H31+H34+H42+H45</f>
        <v>25919.700000000004</v>
      </c>
      <c r="I30" s="125"/>
      <c r="J30"/>
      <c r="K30"/>
      <c r="L30"/>
    </row>
    <row r="31" spans="1:12" s="109" customFormat="1" ht="45" customHeight="1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H33</f>
        <v>1223.2</v>
      </c>
      <c r="I31" s="125"/>
      <c r="J31"/>
      <c r="K31"/>
      <c r="L31"/>
    </row>
    <row r="32" spans="1:12" s="109" customFormat="1" ht="56.25" customHeigh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I32" s="12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v>1223.2</v>
      </c>
    </row>
    <row r="34" spans="1:8" ht="27.7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20545.4</v>
      </c>
    </row>
    <row r="35" spans="1:8" ht="56.25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18398.4</v>
      </c>
    </row>
    <row r="36" spans="1:13" ht="27" customHeight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18314.4+84</f>
        <v>18398.4</v>
      </c>
      <c r="M36">
        <v>84</v>
      </c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H38</f>
        <v>2103.9</v>
      </c>
    </row>
    <row r="38" spans="1:13" ht="28.5" customHeight="1">
      <c r="A38" s="16"/>
      <c r="B38" s="5" t="s">
        <v>94</v>
      </c>
      <c r="C38" s="26">
        <v>966</v>
      </c>
      <c r="D38" s="16" t="s">
        <v>75</v>
      </c>
      <c r="E38" s="1" t="s">
        <v>127</v>
      </c>
      <c r="F38" s="22">
        <v>240</v>
      </c>
      <c r="G38" s="22"/>
      <c r="H38" s="291">
        <f>2185.5+2.4-84</f>
        <v>2103.9</v>
      </c>
      <c r="M38">
        <v>-84</v>
      </c>
    </row>
    <row r="39" spans="1:12" s="109" customFormat="1" ht="18" customHeigh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H41+H40</f>
        <v>43.099999999999994</v>
      </c>
      <c r="I39" s="125">
        <v>165.8</v>
      </c>
      <c r="J39"/>
      <c r="K39"/>
      <c r="L39"/>
    </row>
    <row r="40" spans="1:12" s="109" customFormat="1" ht="56.25">
      <c r="A40" s="59"/>
      <c r="B40" s="150" t="s">
        <v>466</v>
      </c>
      <c r="C40" s="288"/>
      <c r="D40" s="1" t="s">
        <v>75</v>
      </c>
      <c r="E40" s="1" t="s">
        <v>127</v>
      </c>
      <c r="F40" s="48">
        <v>830</v>
      </c>
      <c r="G40" s="48"/>
      <c r="H40" s="27">
        <f>12+23.8</f>
        <v>35.8</v>
      </c>
      <c r="I40" s="125"/>
      <c r="J40"/>
      <c r="K40"/>
      <c r="L40"/>
    </row>
    <row r="41" spans="1:12" s="109" customFormat="1" ht="19.5" customHeight="1">
      <c r="A41" s="1"/>
      <c r="B41" s="110" t="s">
        <v>14</v>
      </c>
      <c r="C41" s="26">
        <v>966</v>
      </c>
      <c r="D41" s="1" t="s">
        <v>75</v>
      </c>
      <c r="E41" s="1" t="s">
        <v>127</v>
      </c>
      <c r="F41" s="22">
        <v>850</v>
      </c>
      <c r="G41" s="22"/>
      <c r="H41" s="25">
        <f>5.3+2</f>
        <v>7.3</v>
      </c>
      <c r="I41" s="125"/>
      <c r="J41"/>
      <c r="K41"/>
      <c r="L41"/>
    </row>
    <row r="42" spans="1:8" ht="54.75" customHeight="1">
      <c r="A42" s="87" t="s">
        <v>155</v>
      </c>
      <c r="B42" s="289" t="s">
        <v>443</v>
      </c>
      <c r="C42" s="89"/>
      <c r="D42" s="87" t="s">
        <v>75</v>
      </c>
      <c r="E42" s="87" t="s">
        <v>158</v>
      </c>
      <c r="F42" s="89"/>
      <c r="G42" s="89"/>
      <c r="H42" s="90">
        <f>H43</f>
        <v>6.9</v>
      </c>
    </row>
    <row r="43" spans="1:8" ht="28.5" customHeight="1">
      <c r="A43" s="59" t="s">
        <v>156</v>
      </c>
      <c r="B43" s="112" t="s">
        <v>24</v>
      </c>
      <c r="C43" s="44">
        <v>966</v>
      </c>
      <c r="D43" s="45" t="s">
        <v>75</v>
      </c>
      <c r="E43" s="59" t="s">
        <v>158</v>
      </c>
      <c r="F43" s="44">
        <v>200</v>
      </c>
      <c r="G43" s="44"/>
      <c r="H43" s="54">
        <v>6.9</v>
      </c>
    </row>
    <row r="44" spans="1:8" ht="33" customHeight="1" thickBot="1">
      <c r="A44" s="1"/>
      <c r="B44" s="5" t="s">
        <v>94</v>
      </c>
      <c r="C44" s="105">
        <v>966</v>
      </c>
      <c r="D44" s="104" t="s">
        <v>75</v>
      </c>
      <c r="E44" s="1" t="s">
        <v>158</v>
      </c>
      <c r="F44" s="105">
        <v>240</v>
      </c>
      <c r="G44" s="105"/>
      <c r="H44" s="25">
        <v>6.9</v>
      </c>
    </row>
    <row r="45" spans="1:8" ht="52.5" customHeight="1" thickBot="1">
      <c r="A45" s="64" t="s">
        <v>86</v>
      </c>
      <c r="B45" s="282" t="s">
        <v>442</v>
      </c>
      <c r="C45" s="66"/>
      <c r="D45" s="67" t="s">
        <v>75</v>
      </c>
      <c r="E45" s="67" t="s">
        <v>159</v>
      </c>
      <c r="F45" s="66"/>
      <c r="G45" s="66"/>
      <c r="H45" s="68">
        <f>H46+H48</f>
        <v>4144.2</v>
      </c>
    </row>
    <row r="46" spans="1:14" ht="54.75" customHeight="1">
      <c r="A46" s="1" t="s">
        <v>87</v>
      </c>
      <c r="B46" s="7" t="s">
        <v>91</v>
      </c>
      <c r="C46" s="26">
        <v>966</v>
      </c>
      <c r="D46" s="1" t="s">
        <v>75</v>
      </c>
      <c r="E46" s="1" t="s">
        <v>159</v>
      </c>
      <c r="F46" s="26">
        <v>100</v>
      </c>
      <c r="G46" s="26"/>
      <c r="H46" s="25">
        <f>H47</f>
        <v>3933</v>
      </c>
      <c r="N46" s="217"/>
    </row>
    <row r="47" spans="1:8" ht="36" customHeight="1">
      <c r="A47" s="16"/>
      <c r="B47" s="19" t="s">
        <v>6</v>
      </c>
      <c r="C47" s="26">
        <v>966</v>
      </c>
      <c r="D47" s="8" t="s">
        <v>75</v>
      </c>
      <c r="E47" s="8" t="s">
        <v>159</v>
      </c>
      <c r="F47" s="26">
        <v>120</v>
      </c>
      <c r="G47" s="26"/>
      <c r="H47" s="25">
        <v>3933</v>
      </c>
    </row>
    <row r="48" spans="1:8" ht="27.75" customHeight="1">
      <c r="A48" s="8" t="s">
        <v>157</v>
      </c>
      <c r="B48" s="106" t="s">
        <v>24</v>
      </c>
      <c r="C48" s="26"/>
      <c r="D48" s="1" t="s">
        <v>75</v>
      </c>
      <c r="E48" s="8" t="s">
        <v>159</v>
      </c>
      <c r="F48" s="26">
        <v>200</v>
      </c>
      <c r="G48" s="26"/>
      <c r="H48" s="25">
        <f>H49</f>
        <v>211.2</v>
      </c>
    </row>
    <row r="49" spans="1:8" ht="27.75" customHeight="1" thickBot="1">
      <c r="A49" s="8"/>
      <c r="B49" s="5" t="s">
        <v>94</v>
      </c>
      <c r="C49" s="26">
        <v>966</v>
      </c>
      <c r="D49" s="1" t="s">
        <v>75</v>
      </c>
      <c r="E49" s="8" t="s">
        <v>159</v>
      </c>
      <c r="F49" s="26">
        <v>240</v>
      </c>
      <c r="G49" s="26"/>
      <c r="H49" s="25">
        <v>211.2</v>
      </c>
    </row>
    <row r="50" spans="1:12" s="109" customFormat="1" ht="18" customHeight="1" thickBot="1">
      <c r="A50" s="69" t="s">
        <v>25</v>
      </c>
      <c r="B50" s="70" t="s">
        <v>26</v>
      </c>
      <c r="C50" s="71">
        <v>966</v>
      </c>
      <c r="D50" s="72" t="s">
        <v>76</v>
      </c>
      <c r="E50" s="72"/>
      <c r="F50" s="71"/>
      <c r="G50" s="71"/>
      <c r="H50" s="73">
        <f>H51</f>
        <v>50</v>
      </c>
      <c r="I50" s="125"/>
      <c r="J50"/>
      <c r="K50"/>
      <c r="L50"/>
    </row>
    <row r="51" spans="1:12" s="109" customFormat="1" ht="21" customHeight="1" thickBot="1">
      <c r="A51" s="39" t="s">
        <v>85</v>
      </c>
      <c r="B51" s="74" t="s">
        <v>27</v>
      </c>
      <c r="C51" s="41">
        <v>966</v>
      </c>
      <c r="D51" s="42" t="s">
        <v>76</v>
      </c>
      <c r="E51" s="42" t="s">
        <v>128</v>
      </c>
      <c r="F51" s="41"/>
      <c r="G51" s="41"/>
      <c r="H51" s="63">
        <f>H52</f>
        <v>50</v>
      </c>
      <c r="I51" s="125"/>
      <c r="J51"/>
      <c r="K51"/>
      <c r="L51"/>
    </row>
    <row r="52" spans="1:12" s="109" customFormat="1" ht="24" customHeight="1">
      <c r="A52" s="15" t="s">
        <v>28</v>
      </c>
      <c r="B52" s="33" t="s">
        <v>95</v>
      </c>
      <c r="C52" s="21">
        <v>966</v>
      </c>
      <c r="D52" s="15" t="s">
        <v>76</v>
      </c>
      <c r="E52" s="58" t="s">
        <v>128</v>
      </c>
      <c r="F52" s="21">
        <v>800</v>
      </c>
      <c r="G52" s="21"/>
      <c r="H52" s="24">
        <f>H53</f>
        <v>50</v>
      </c>
      <c r="I52" s="125"/>
      <c r="J52"/>
      <c r="K52"/>
      <c r="L52"/>
    </row>
    <row r="53" spans="1:12" s="109" customFormat="1" ht="18.75" customHeight="1" thickBot="1">
      <c r="A53" s="16"/>
      <c r="B53" s="5" t="s">
        <v>29</v>
      </c>
      <c r="C53" s="22">
        <v>966</v>
      </c>
      <c r="D53" s="16" t="s">
        <v>76</v>
      </c>
      <c r="E53" s="1" t="s">
        <v>128</v>
      </c>
      <c r="F53" s="22">
        <v>870</v>
      </c>
      <c r="G53" s="22"/>
      <c r="H53" s="25">
        <v>50</v>
      </c>
      <c r="I53" s="125"/>
      <c r="J53" t="s">
        <v>171</v>
      </c>
      <c r="K53"/>
      <c r="L53"/>
    </row>
    <row r="54" spans="1:12" s="109" customFormat="1" ht="18" customHeight="1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H55+H58+H60+H63+H66+H69</f>
        <v>4797.2</v>
      </c>
      <c r="I54" s="125"/>
      <c r="J54"/>
      <c r="K54"/>
      <c r="L54"/>
    </row>
    <row r="55" spans="1:12" s="109" customFormat="1" ht="45.75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340</v>
      </c>
      <c r="F55" s="41"/>
      <c r="G55" s="41"/>
      <c r="H55" s="63">
        <f>H56</f>
        <v>199.99999999999997</v>
      </c>
      <c r="I55" s="125"/>
      <c r="J55"/>
      <c r="K55"/>
      <c r="L55"/>
    </row>
    <row r="56" spans="1:12" s="109" customFormat="1" ht="29.25" customHeight="1">
      <c r="A56" s="15" t="s">
        <v>32</v>
      </c>
      <c r="B56" s="32" t="s">
        <v>24</v>
      </c>
      <c r="C56" s="21">
        <v>966</v>
      </c>
      <c r="D56" s="15" t="s">
        <v>74</v>
      </c>
      <c r="E56" s="227" t="s">
        <v>340</v>
      </c>
      <c r="F56" s="21">
        <v>200</v>
      </c>
      <c r="G56" s="21"/>
      <c r="H56" s="24">
        <f>H57</f>
        <v>199.99999999999997</v>
      </c>
      <c r="I56" s="125"/>
      <c r="J56"/>
      <c r="K56"/>
      <c r="L56"/>
    </row>
    <row r="57" spans="1:13" s="109" customFormat="1" ht="30" customHeight="1" thickBot="1">
      <c r="A57" s="15"/>
      <c r="B57" s="5" t="s">
        <v>94</v>
      </c>
      <c r="C57" s="21">
        <v>966</v>
      </c>
      <c r="D57" s="15" t="s">
        <v>74</v>
      </c>
      <c r="E57" s="104" t="s">
        <v>340</v>
      </c>
      <c r="F57" s="21">
        <v>240</v>
      </c>
      <c r="G57" s="21"/>
      <c r="H57" s="24">
        <f>295.4-95.4</f>
        <v>199.99999999999997</v>
      </c>
      <c r="I57" s="125"/>
      <c r="J57"/>
      <c r="K57"/>
      <c r="L57"/>
      <c r="M57" s="109">
        <v>-95.36</v>
      </c>
    </row>
    <row r="58" spans="1:8" ht="57" thickBot="1">
      <c r="A58" s="39" t="s">
        <v>33</v>
      </c>
      <c r="B58" s="40" t="s">
        <v>99</v>
      </c>
      <c r="C58" s="41">
        <v>966</v>
      </c>
      <c r="D58" s="42" t="s">
        <v>74</v>
      </c>
      <c r="E58" s="42" t="s">
        <v>341</v>
      </c>
      <c r="F58" s="41"/>
      <c r="G58" s="41"/>
      <c r="H58" s="63">
        <f>H59</f>
        <v>50</v>
      </c>
    </row>
    <row r="59" spans="1:8" ht="30" customHeight="1" thickBot="1">
      <c r="A59" s="15" t="s">
        <v>34</v>
      </c>
      <c r="B59" s="46" t="s">
        <v>24</v>
      </c>
      <c r="C59" s="28">
        <v>966</v>
      </c>
      <c r="D59" s="8" t="s">
        <v>74</v>
      </c>
      <c r="E59" s="45" t="s">
        <v>341</v>
      </c>
      <c r="F59" s="28">
        <v>200</v>
      </c>
      <c r="G59" s="28"/>
      <c r="H59" s="24">
        <v>50</v>
      </c>
    </row>
    <row r="60" spans="1:12" s="109" customFormat="1" ht="57" thickBot="1">
      <c r="A60" s="39" t="s">
        <v>35</v>
      </c>
      <c r="B60" s="40" t="s">
        <v>388</v>
      </c>
      <c r="C60" s="41">
        <v>966</v>
      </c>
      <c r="D60" s="42" t="s">
        <v>74</v>
      </c>
      <c r="E60" s="42" t="s">
        <v>389</v>
      </c>
      <c r="F60" s="41"/>
      <c r="G60" s="41"/>
      <c r="H60" s="63">
        <f>H61</f>
        <v>50</v>
      </c>
      <c r="I60" s="125"/>
      <c r="J60"/>
      <c r="K60"/>
      <c r="L60"/>
    </row>
    <row r="61" spans="1:12" s="109" customFormat="1" ht="22.5">
      <c r="A61" s="15" t="s">
        <v>358</v>
      </c>
      <c r="B61" s="32" t="s">
        <v>24</v>
      </c>
      <c r="C61" s="21">
        <v>966</v>
      </c>
      <c r="D61" s="15" t="s">
        <v>74</v>
      </c>
      <c r="E61" s="111" t="s">
        <v>389</v>
      </c>
      <c r="F61" s="21">
        <v>200</v>
      </c>
      <c r="G61" s="21"/>
      <c r="H61" s="24">
        <f>H62</f>
        <v>50</v>
      </c>
      <c r="I61" s="125"/>
      <c r="J61"/>
      <c r="K61"/>
      <c r="L61"/>
    </row>
    <row r="62" spans="1:12" s="109" customFormat="1" ht="23.25" thickBot="1">
      <c r="A62" s="15"/>
      <c r="B62" s="5" t="s">
        <v>94</v>
      </c>
      <c r="C62" s="21">
        <v>966</v>
      </c>
      <c r="D62" s="15" t="s">
        <v>74</v>
      </c>
      <c r="E62" s="111" t="s">
        <v>389</v>
      </c>
      <c r="F62" s="21">
        <v>240</v>
      </c>
      <c r="G62" s="21"/>
      <c r="H62" s="25">
        <v>50</v>
      </c>
      <c r="I62" s="125"/>
      <c r="J62"/>
      <c r="K62"/>
      <c r="L62"/>
    </row>
    <row r="63" spans="1:12" s="109" customFormat="1" ht="69.75" customHeight="1" thickBot="1">
      <c r="A63" s="39" t="s">
        <v>387</v>
      </c>
      <c r="B63" s="40" t="s">
        <v>390</v>
      </c>
      <c r="C63" s="41">
        <v>966</v>
      </c>
      <c r="D63" s="42" t="s">
        <v>74</v>
      </c>
      <c r="E63" s="42" t="s">
        <v>391</v>
      </c>
      <c r="F63" s="41"/>
      <c r="G63" s="41"/>
      <c r="H63" s="63">
        <f>H64</f>
        <v>50</v>
      </c>
      <c r="I63" s="125"/>
      <c r="J63"/>
      <c r="K63"/>
      <c r="L63"/>
    </row>
    <row r="64" spans="1:12" s="109" customFormat="1" ht="31.5" customHeight="1">
      <c r="A64" s="15" t="s">
        <v>396</v>
      </c>
      <c r="B64" s="32" t="s">
        <v>24</v>
      </c>
      <c r="C64" s="21">
        <v>966</v>
      </c>
      <c r="D64" s="15" t="s">
        <v>74</v>
      </c>
      <c r="E64" s="111" t="s">
        <v>391</v>
      </c>
      <c r="F64" s="21">
        <v>200</v>
      </c>
      <c r="G64" s="21"/>
      <c r="H64" s="24">
        <f>H65</f>
        <v>50</v>
      </c>
      <c r="I64" s="125"/>
      <c r="J64"/>
      <c r="K64"/>
      <c r="L64"/>
    </row>
    <row r="65" spans="1:12" s="109" customFormat="1" ht="30" customHeight="1" thickBot="1">
      <c r="A65" s="15"/>
      <c r="B65" s="5" t="s">
        <v>94</v>
      </c>
      <c r="C65" s="21">
        <v>966</v>
      </c>
      <c r="D65" s="15" t="s">
        <v>74</v>
      </c>
      <c r="E65" s="111" t="s">
        <v>391</v>
      </c>
      <c r="F65" s="21">
        <v>240</v>
      </c>
      <c r="G65" s="21"/>
      <c r="H65" s="25">
        <v>50</v>
      </c>
      <c r="I65" s="125"/>
      <c r="J65"/>
      <c r="K65"/>
      <c r="L65"/>
    </row>
    <row r="66" spans="1:12" s="109" customFormat="1" ht="60" customHeight="1">
      <c r="A66" s="64" t="s">
        <v>392</v>
      </c>
      <c r="B66" s="65" t="s">
        <v>393</v>
      </c>
      <c r="C66" s="66">
        <v>966</v>
      </c>
      <c r="D66" s="67" t="s">
        <v>74</v>
      </c>
      <c r="E66" s="67" t="s">
        <v>394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>
      <c r="A67" s="16" t="s">
        <v>395</v>
      </c>
      <c r="B67" s="34" t="s">
        <v>24</v>
      </c>
      <c r="C67" s="22">
        <v>966</v>
      </c>
      <c r="D67" s="16" t="s">
        <v>74</v>
      </c>
      <c r="E67" s="104" t="s">
        <v>394</v>
      </c>
      <c r="F67" s="22">
        <v>200</v>
      </c>
      <c r="G67" s="22"/>
      <c r="H67" s="25">
        <f>H68</f>
        <v>50</v>
      </c>
      <c r="I67" s="125"/>
      <c r="J67"/>
      <c r="K67"/>
      <c r="L67"/>
    </row>
    <row r="68" spans="1:12" s="109" customFormat="1" ht="28.5" customHeight="1">
      <c r="A68" s="16"/>
      <c r="B68" s="5" t="s">
        <v>94</v>
      </c>
      <c r="C68" s="22">
        <v>966</v>
      </c>
      <c r="D68" s="16" t="s">
        <v>74</v>
      </c>
      <c r="E68" s="104" t="s">
        <v>394</v>
      </c>
      <c r="F68" s="22">
        <v>240</v>
      </c>
      <c r="G68" s="22"/>
      <c r="H68" s="25">
        <v>50</v>
      </c>
      <c r="I68" s="125"/>
      <c r="J68"/>
      <c r="K68"/>
      <c r="L68"/>
    </row>
    <row r="69" spans="1:13" s="109" customFormat="1" ht="27" customHeight="1">
      <c r="A69" s="87" t="s">
        <v>36</v>
      </c>
      <c r="B69" s="88" t="s">
        <v>175</v>
      </c>
      <c r="C69" s="89"/>
      <c r="D69" s="87" t="s">
        <v>74</v>
      </c>
      <c r="E69" s="87" t="s">
        <v>170</v>
      </c>
      <c r="F69" s="89"/>
      <c r="G69" s="134"/>
      <c r="H69" s="90">
        <f>H70+H75</f>
        <v>4397.2</v>
      </c>
      <c r="I69" s="125"/>
      <c r="J69"/>
      <c r="K69"/>
      <c r="L69"/>
      <c r="M69" s="232"/>
    </row>
    <row r="70" spans="1:12" s="109" customFormat="1" ht="50.25" customHeight="1">
      <c r="A70" s="16" t="s">
        <v>397</v>
      </c>
      <c r="B70" s="5" t="s">
        <v>91</v>
      </c>
      <c r="C70" s="22"/>
      <c r="D70" s="16" t="s">
        <v>74</v>
      </c>
      <c r="E70" s="1" t="s">
        <v>170</v>
      </c>
      <c r="F70" s="22">
        <v>100</v>
      </c>
      <c r="G70" s="22"/>
      <c r="H70" s="25">
        <f>H71</f>
        <v>3722.4</v>
      </c>
      <c r="I70" s="125"/>
      <c r="J70"/>
      <c r="K70"/>
      <c r="L70"/>
    </row>
    <row r="71" spans="1:12" s="109" customFormat="1" ht="22.5">
      <c r="A71" s="16"/>
      <c r="B71" s="5" t="s">
        <v>172</v>
      </c>
      <c r="C71" s="22"/>
      <c r="D71" s="16" t="s">
        <v>74</v>
      </c>
      <c r="E71" s="1" t="s">
        <v>170</v>
      </c>
      <c r="F71" s="22">
        <v>110</v>
      </c>
      <c r="G71" s="22"/>
      <c r="H71" s="25">
        <v>3722.4</v>
      </c>
      <c r="I71" s="125"/>
      <c r="J71"/>
      <c r="K71"/>
      <c r="L71"/>
    </row>
    <row r="72" spans="1:12" s="109" customFormat="1" ht="22.5" hidden="1">
      <c r="A72" s="16"/>
      <c r="B72" s="5" t="s">
        <v>169</v>
      </c>
      <c r="C72" s="22"/>
      <c r="D72" s="16" t="s">
        <v>74</v>
      </c>
      <c r="E72" s="1" t="s">
        <v>170</v>
      </c>
      <c r="F72" s="22">
        <v>111</v>
      </c>
      <c r="G72" s="22"/>
      <c r="H72" s="25">
        <v>2743.8</v>
      </c>
      <c r="I72" s="125"/>
      <c r="J72"/>
      <c r="K72"/>
      <c r="L72"/>
    </row>
    <row r="73" spans="1:12" s="109" customFormat="1" ht="22.5" hidden="1">
      <c r="A73" s="16"/>
      <c r="B73" s="5" t="s">
        <v>312</v>
      </c>
      <c r="C73" s="22"/>
      <c r="D73" s="16" t="s">
        <v>74</v>
      </c>
      <c r="E73" s="1" t="s">
        <v>170</v>
      </c>
      <c r="F73" s="22">
        <v>112</v>
      </c>
      <c r="G73" s="22"/>
      <c r="H73" s="25">
        <v>6.6</v>
      </c>
      <c r="I73" s="125"/>
      <c r="J73"/>
      <c r="K73"/>
      <c r="L73"/>
    </row>
    <row r="74" spans="1:12" s="109" customFormat="1" ht="45" hidden="1">
      <c r="A74" s="16"/>
      <c r="B74" s="5" t="s">
        <v>173</v>
      </c>
      <c r="C74" s="22"/>
      <c r="D74" s="16" t="s">
        <v>74</v>
      </c>
      <c r="E74" s="1" t="s">
        <v>170</v>
      </c>
      <c r="F74" s="22">
        <v>119</v>
      </c>
      <c r="G74" s="22"/>
      <c r="H74" s="25">
        <v>836.9</v>
      </c>
      <c r="I74" s="125"/>
      <c r="J74"/>
      <c r="K74"/>
      <c r="L74"/>
    </row>
    <row r="75" spans="1:12" s="109" customFormat="1" ht="29.25" customHeight="1">
      <c r="A75" s="45" t="s">
        <v>398</v>
      </c>
      <c r="B75" s="43" t="s">
        <v>24</v>
      </c>
      <c r="C75" s="44">
        <v>966</v>
      </c>
      <c r="D75" s="45" t="s">
        <v>74</v>
      </c>
      <c r="E75" s="59" t="s">
        <v>170</v>
      </c>
      <c r="F75" s="44">
        <v>200</v>
      </c>
      <c r="G75" s="44"/>
      <c r="H75" s="54">
        <f>H76</f>
        <v>674.8</v>
      </c>
      <c r="I75" s="125"/>
      <c r="J75"/>
      <c r="K75"/>
      <c r="L75"/>
    </row>
    <row r="76" spans="1:12" s="109" customFormat="1" ht="34.5" customHeight="1">
      <c r="A76" s="104"/>
      <c r="B76" s="5" t="s">
        <v>94</v>
      </c>
      <c r="C76" s="105">
        <v>966</v>
      </c>
      <c r="D76" s="104" t="s">
        <v>74</v>
      </c>
      <c r="E76" s="1" t="s">
        <v>170</v>
      </c>
      <c r="F76" s="105">
        <v>240</v>
      </c>
      <c r="G76" s="105"/>
      <c r="H76" s="25">
        <f>674.8</f>
        <v>674.8</v>
      </c>
      <c r="I76" s="125"/>
      <c r="J76"/>
      <c r="K76"/>
      <c r="L76"/>
    </row>
    <row r="77" spans="1:12" s="109" customFormat="1" ht="36" customHeight="1" thickBot="1">
      <c r="A77" s="130" t="s">
        <v>37</v>
      </c>
      <c r="B77" s="132" t="s">
        <v>38</v>
      </c>
      <c r="C77" s="133">
        <v>966</v>
      </c>
      <c r="D77" s="131" t="s">
        <v>77</v>
      </c>
      <c r="E77" s="131"/>
      <c r="F77" s="133"/>
      <c r="G77" s="133"/>
      <c r="H77" s="220">
        <f>H78</f>
        <v>25</v>
      </c>
      <c r="I77" s="125"/>
      <c r="J77"/>
      <c r="K77"/>
      <c r="L77"/>
    </row>
    <row r="78" spans="1:8" ht="28.5" customHeight="1" thickBot="1">
      <c r="A78" s="69" t="s">
        <v>39</v>
      </c>
      <c r="B78" s="70" t="s">
        <v>40</v>
      </c>
      <c r="C78" s="71">
        <v>966</v>
      </c>
      <c r="D78" s="72" t="s">
        <v>78</v>
      </c>
      <c r="E78" s="72"/>
      <c r="F78" s="71"/>
      <c r="G78" s="71"/>
      <c r="H78" s="73">
        <f>H79</f>
        <v>25</v>
      </c>
    </row>
    <row r="79" spans="1:8" ht="81" customHeight="1" thickBot="1">
      <c r="A79" s="39" t="s">
        <v>117</v>
      </c>
      <c r="B79" s="40" t="s">
        <v>118</v>
      </c>
      <c r="C79" s="41">
        <v>966</v>
      </c>
      <c r="D79" s="42" t="s">
        <v>78</v>
      </c>
      <c r="E79" s="42" t="s">
        <v>130</v>
      </c>
      <c r="F79" s="41"/>
      <c r="G79" s="41"/>
      <c r="H79" s="63">
        <f>H80</f>
        <v>25</v>
      </c>
    </row>
    <row r="80" spans="1:8" ht="30.75" customHeight="1">
      <c r="A80" s="15" t="s">
        <v>119</v>
      </c>
      <c r="B80" s="32" t="s">
        <v>24</v>
      </c>
      <c r="C80" s="21">
        <v>966</v>
      </c>
      <c r="D80" s="15" t="s">
        <v>78</v>
      </c>
      <c r="E80" s="8" t="s">
        <v>130</v>
      </c>
      <c r="F80" s="21">
        <v>200</v>
      </c>
      <c r="G80" s="21"/>
      <c r="H80" s="24">
        <f>H81</f>
        <v>25</v>
      </c>
    </row>
    <row r="81" spans="1:8" ht="27" customHeight="1">
      <c r="A81" s="15"/>
      <c r="B81" s="5" t="s">
        <v>94</v>
      </c>
      <c r="C81" s="21">
        <v>966</v>
      </c>
      <c r="D81" s="15" t="s">
        <v>78</v>
      </c>
      <c r="E81" s="8" t="s">
        <v>130</v>
      </c>
      <c r="F81" s="21">
        <v>240</v>
      </c>
      <c r="G81" s="21"/>
      <c r="H81" s="24">
        <v>25</v>
      </c>
    </row>
    <row r="82" spans="1:12" s="109" customFormat="1" ht="36" customHeight="1" thickBot="1">
      <c r="A82" s="130" t="s">
        <v>265</v>
      </c>
      <c r="B82" s="132" t="s">
        <v>353</v>
      </c>
      <c r="C82" s="133">
        <v>966</v>
      </c>
      <c r="D82" s="131" t="s">
        <v>354</v>
      </c>
      <c r="E82" s="131"/>
      <c r="F82" s="133"/>
      <c r="G82" s="133"/>
      <c r="H82" s="220">
        <f>H83+H87</f>
        <v>120</v>
      </c>
      <c r="I82" s="125"/>
      <c r="J82"/>
      <c r="K82"/>
      <c r="L82"/>
    </row>
    <row r="83" spans="1:8" ht="15.75" customHeight="1" thickBot="1">
      <c r="A83" s="69" t="s">
        <v>107</v>
      </c>
      <c r="B83" s="70" t="s">
        <v>355</v>
      </c>
      <c r="C83" s="71">
        <v>966</v>
      </c>
      <c r="D83" s="72" t="s">
        <v>351</v>
      </c>
      <c r="E83" s="72"/>
      <c r="F83" s="71"/>
      <c r="G83" s="71"/>
      <c r="H83" s="73">
        <f>H84</f>
        <v>70</v>
      </c>
    </row>
    <row r="84" spans="1:8" ht="81" customHeight="1" thickBot="1">
      <c r="A84" s="39" t="s">
        <v>108</v>
      </c>
      <c r="B84" s="290" t="s">
        <v>464</v>
      </c>
      <c r="C84" s="41">
        <v>966</v>
      </c>
      <c r="D84" s="42" t="s">
        <v>351</v>
      </c>
      <c r="E84" s="244" t="s">
        <v>384</v>
      </c>
      <c r="F84" s="41"/>
      <c r="G84" s="41"/>
      <c r="H84" s="63">
        <f>H85</f>
        <v>70</v>
      </c>
    </row>
    <row r="85" spans="1:8" ht="39" customHeight="1">
      <c r="A85" s="15" t="s">
        <v>109</v>
      </c>
      <c r="B85" s="34" t="s">
        <v>451</v>
      </c>
      <c r="C85" s="21">
        <v>966</v>
      </c>
      <c r="D85" s="15" t="s">
        <v>351</v>
      </c>
      <c r="E85" s="8" t="s">
        <v>384</v>
      </c>
      <c r="F85" s="21">
        <v>800</v>
      </c>
      <c r="G85" s="21"/>
      <c r="H85" s="24">
        <f>H86</f>
        <v>70</v>
      </c>
    </row>
    <row r="86" spans="1:8" ht="41.25" customHeight="1" thickBot="1">
      <c r="A86" s="15"/>
      <c r="B86" s="34" t="s">
        <v>451</v>
      </c>
      <c r="C86" s="21">
        <v>966</v>
      </c>
      <c r="D86" s="15" t="s">
        <v>351</v>
      </c>
      <c r="E86" s="8" t="s">
        <v>384</v>
      </c>
      <c r="F86" s="21">
        <v>810</v>
      </c>
      <c r="G86" s="21"/>
      <c r="H86" s="24">
        <v>70</v>
      </c>
    </row>
    <row r="87" spans="1:8" ht="13.5" thickBot="1">
      <c r="A87" s="69" t="s">
        <v>359</v>
      </c>
      <c r="B87" s="193" t="s">
        <v>450</v>
      </c>
      <c r="C87" s="71">
        <v>966</v>
      </c>
      <c r="D87" s="72" t="s">
        <v>352</v>
      </c>
      <c r="E87" s="72"/>
      <c r="F87" s="71"/>
      <c r="G87" s="71"/>
      <c r="H87" s="73">
        <f>H88</f>
        <v>50</v>
      </c>
    </row>
    <row r="88" spans="1:8" ht="81" customHeight="1" thickBot="1">
      <c r="A88" s="39" t="s">
        <v>360</v>
      </c>
      <c r="B88" s="40" t="s">
        <v>120</v>
      </c>
      <c r="C88" s="41">
        <v>966</v>
      </c>
      <c r="D88" s="42" t="s">
        <v>352</v>
      </c>
      <c r="E88" s="42" t="s">
        <v>342</v>
      </c>
      <c r="F88" s="41"/>
      <c r="G88" s="41"/>
      <c r="H88" s="63">
        <f>H89</f>
        <v>50</v>
      </c>
    </row>
    <row r="89" spans="1:8" ht="30" customHeight="1">
      <c r="A89" s="15" t="s">
        <v>361</v>
      </c>
      <c r="B89" s="32" t="s">
        <v>24</v>
      </c>
      <c r="C89" s="21">
        <v>966</v>
      </c>
      <c r="D89" s="15" t="s">
        <v>352</v>
      </c>
      <c r="E89" s="45" t="s">
        <v>342</v>
      </c>
      <c r="F89" s="21">
        <v>200</v>
      </c>
      <c r="G89" s="21"/>
      <c r="H89" s="24">
        <f>H90</f>
        <v>50</v>
      </c>
    </row>
    <row r="90" spans="1:8" ht="31.5" customHeight="1" thickBot="1">
      <c r="A90" s="15"/>
      <c r="B90" s="5" t="s">
        <v>94</v>
      </c>
      <c r="C90" s="21">
        <v>966</v>
      </c>
      <c r="D90" s="15" t="s">
        <v>352</v>
      </c>
      <c r="E90" s="104" t="s">
        <v>342</v>
      </c>
      <c r="F90" s="21">
        <v>240</v>
      </c>
      <c r="G90" s="21"/>
      <c r="H90" s="24">
        <v>50</v>
      </c>
    </row>
    <row r="91" spans="1:8" ht="31.5" customHeight="1" thickBot="1">
      <c r="A91" s="75" t="s">
        <v>106</v>
      </c>
      <c r="B91" s="76" t="s">
        <v>41</v>
      </c>
      <c r="C91" s="77">
        <v>966</v>
      </c>
      <c r="D91" s="78" t="s">
        <v>79</v>
      </c>
      <c r="E91" s="78"/>
      <c r="F91" s="77"/>
      <c r="G91" s="77"/>
      <c r="H91" s="79">
        <f>H92</f>
        <v>55554.9</v>
      </c>
    </row>
    <row r="92" spans="1:8" ht="19.5" customHeight="1" thickBot="1">
      <c r="A92" s="69" t="s">
        <v>121</v>
      </c>
      <c r="B92" s="70" t="s">
        <v>42</v>
      </c>
      <c r="C92" s="71">
        <v>966</v>
      </c>
      <c r="D92" s="72" t="s">
        <v>80</v>
      </c>
      <c r="E92" s="72"/>
      <c r="F92" s="71"/>
      <c r="G92" s="71"/>
      <c r="H92" s="73">
        <f>H93+H97+H101+H104</f>
        <v>55554.9</v>
      </c>
    </row>
    <row r="93" spans="1:8" ht="48.75" customHeight="1" thickBot="1">
      <c r="A93" s="39" t="s">
        <v>43</v>
      </c>
      <c r="B93" s="40" t="s">
        <v>103</v>
      </c>
      <c r="C93" s="41">
        <v>966</v>
      </c>
      <c r="D93" s="42" t="s">
        <v>80</v>
      </c>
      <c r="E93" s="42" t="s">
        <v>343</v>
      </c>
      <c r="F93" s="41"/>
      <c r="G93" s="41"/>
      <c r="H93" s="63">
        <f>H94</f>
        <v>13166.1</v>
      </c>
    </row>
    <row r="94" spans="1:8" ht="30" customHeight="1" thickBot="1">
      <c r="A94" s="15" t="s">
        <v>44</v>
      </c>
      <c r="B94" s="49" t="s">
        <v>24</v>
      </c>
      <c r="C94" s="50">
        <v>966</v>
      </c>
      <c r="D94" s="51" t="s">
        <v>80</v>
      </c>
      <c r="E94" s="228" t="s">
        <v>343</v>
      </c>
      <c r="F94" s="50">
        <v>200</v>
      </c>
      <c r="G94" s="50"/>
      <c r="H94" s="52">
        <f>H95</f>
        <v>13166.1</v>
      </c>
    </row>
    <row r="95" spans="1:10" ht="28.5" customHeight="1" thickBot="1">
      <c r="A95" s="15"/>
      <c r="B95" s="5" t="s">
        <v>94</v>
      </c>
      <c r="C95" s="50">
        <v>966</v>
      </c>
      <c r="D95" s="51" t="s">
        <v>80</v>
      </c>
      <c r="E95" s="228" t="s">
        <v>343</v>
      </c>
      <c r="F95" s="50">
        <v>240</v>
      </c>
      <c r="G95" s="50"/>
      <c r="H95" s="52">
        <f>9383.1+500+3283</f>
        <v>13166.1</v>
      </c>
      <c r="J95">
        <v>-500</v>
      </c>
    </row>
    <row r="96" spans="1:10" ht="5.25" customHeight="1" hidden="1" thickBot="1">
      <c r="A96" s="15"/>
      <c r="B96" s="34" t="s">
        <v>140</v>
      </c>
      <c r="C96" s="50">
        <v>966</v>
      </c>
      <c r="D96" s="51" t="s">
        <v>80</v>
      </c>
      <c r="E96" s="226" t="s">
        <v>343</v>
      </c>
      <c r="F96" s="50">
        <v>244</v>
      </c>
      <c r="G96" s="50"/>
      <c r="H96" s="52">
        <v>5715.9</v>
      </c>
      <c r="J96" t="s">
        <v>168</v>
      </c>
    </row>
    <row r="97" spans="1:8" ht="38.25" customHeight="1" thickBot="1">
      <c r="A97" s="39" t="s">
        <v>311</v>
      </c>
      <c r="B97" s="40" t="s">
        <v>104</v>
      </c>
      <c r="C97" s="41">
        <v>966</v>
      </c>
      <c r="D97" s="42" t="s">
        <v>80</v>
      </c>
      <c r="E97" s="42" t="s">
        <v>344</v>
      </c>
      <c r="F97" s="41"/>
      <c r="G97" s="41"/>
      <c r="H97" s="63">
        <f>H98</f>
        <v>6643.4</v>
      </c>
    </row>
    <row r="98" spans="1:8" ht="27" customHeight="1">
      <c r="A98" s="15" t="s">
        <v>362</v>
      </c>
      <c r="B98" s="32" t="s">
        <v>24</v>
      </c>
      <c r="C98" s="21">
        <v>966</v>
      </c>
      <c r="D98" s="15" t="s">
        <v>80</v>
      </c>
      <c r="E98" s="111" t="s">
        <v>344</v>
      </c>
      <c r="F98" s="21">
        <v>200</v>
      </c>
      <c r="G98" s="21"/>
      <c r="H98" s="24">
        <f>H99</f>
        <v>6643.4</v>
      </c>
    </row>
    <row r="99" spans="1:10" ht="26.25" customHeight="1" thickBot="1">
      <c r="A99" s="15"/>
      <c r="B99" s="5" t="s">
        <v>94</v>
      </c>
      <c r="C99" s="21">
        <v>966</v>
      </c>
      <c r="D99" s="15" t="s">
        <v>80</v>
      </c>
      <c r="E99" s="111" t="s">
        <v>344</v>
      </c>
      <c r="F99" s="21">
        <v>240</v>
      </c>
      <c r="G99" s="21"/>
      <c r="H99" s="24">
        <f>5989.4+654</f>
        <v>6643.4</v>
      </c>
      <c r="J99">
        <v>-500</v>
      </c>
    </row>
    <row r="100" spans="1:10" ht="23.25" hidden="1" thickBot="1">
      <c r="A100" s="15"/>
      <c r="B100" s="34" t="s">
        <v>140</v>
      </c>
      <c r="C100" s="21">
        <v>966</v>
      </c>
      <c r="D100" s="15" t="s">
        <v>80</v>
      </c>
      <c r="E100" s="225" t="s">
        <v>344</v>
      </c>
      <c r="F100" s="21">
        <v>244</v>
      </c>
      <c r="G100" s="21"/>
      <c r="H100" s="24">
        <v>3240</v>
      </c>
      <c r="J100" t="s">
        <v>168</v>
      </c>
    </row>
    <row r="101" spans="1:8" ht="39" customHeight="1" thickBot="1">
      <c r="A101" s="39" t="s">
        <v>363</v>
      </c>
      <c r="B101" s="40" t="s">
        <v>105</v>
      </c>
      <c r="C101" s="41">
        <v>966</v>
      </c>
      <c r="D101" s="42" t="s">
        <v>80</v>
      </c>
      <c r="E101" s="42" t="s">
        <v>345</v>
      </c>
      <c r="F101" s="41"/>
      <c r="G101" s="41"/>
      <c r="H101" s="63">
        <f>H102</f>
        <v>19763.4</v>
      </c>
    </row>
    <row r="102" spans="1:8" ht="25.5" customHeight="1">
      <c r="A102" s="15" t="s">
        <v>364</v>
      </c>
      <c r="B102" s="53" t="s">
        <v>24</v>
      </c>
      <c r="C102" s="21">
        <v>966</v>
      </c>
      <c r="D102" s="15" t="s">
        <v>80</v>
      </c>
      <c r="E102" s="111" t="s">
        <v>345</v>
      </c>
      <c r="F102" s="21">
        <v>200</v>
      </c>
      <c r="G102" s="21"/>
      <c r="H102" s="24">
        <f>H103</f>
        <v>19763.4</v>
      </c>
    </row>
    <row r="103" spans="1:10" ht="32.25" customHeight="1" thickBot="1">
      <c r="A103" s="15"/>
      <c r="B103" s="5" t="s">
        <v>94</v>
      </c>
      <c r="C103" s="21">
        <v>966</v>
      </c>
      <c r="D103" s="15" t="s">
        <v>80</v>
      </c>
      <c r="E103" s="111" t="s">
        <v>345</v>
      </c>
      <c r="F103" s="21">
        <v>240</v>
      </c>
      <c r="G103" s="21"/>
      <c r="H103" s="24">
        <f>100+13331.7+6331.7</f>
        <v>19763.4</v>
      </c>
      <c r="J103">
        <f>-700-1729</f>
        <v>-2429</v>
      </c>
    </row>
    <row r="104" spans="1:8" ht="25.5" customHeight="1" thickBot="1">
      <c r="A104" s="39" t="s">
        <v>365</v>
      </c>
      <c r="B104" s="88" t="s">
        <v>174</v>
      </c>
      <c r="C104" s="89"/>
      <c r="D104" s="87" t="s">
        <v>80</v>
      </c>
      <c r="E104" s="87" t="s">
        <v>346</v>
      </c>
      <c r="F104" s="89"/>
      <c r="G104" s="89"/>
      <c r="H104" s="90">
        <f>H105+H107+H109</f>
        <v>15982</v>
      </c>
    </row>
    <row r="105" spans="1:8" ht="49.5" customHeight="1">
      <c r="A105" s="15" t="s">
        <v>366</v>
      </c>
      <c r="B105" s="5" t="s">
        <v>91</v>
      </c>
      <c r="C105" s="22"/>
      <c r="D105" s="16" t="s">
        <v>80</v>
      </c>
      <c r="E105" s="104" t="s">
        <v>346</v>
      </c>
      <c r="F105" s="22">
        <v>100</v>
      </c>
      <c r="G105" s="22"/>
      <c r="H105" s="25">
        <f>H106</f>
        <v>11882.7</v>
      </c>
    </row>
    <row r="106" spans="1:8" ht="22.5">
      <c r="A106" s="16"/>
      <c r="B106" s="5" t="s">
        <v>172</v>
      </c>
      <c r="C106" s="22"/>
      <c r="D106" s="16" t="s">
        <v>80</v>
      </c>
      <c r="E106" s="104" t="s">
        <v>346</v>
      </c>
      <c r="F106" s="22">
        <v>110</v>
      </c>
      <c r="G106" s="22"/>
      <c r="H106" s="25">
        <v>11882.7</v>
      </c>
    </row>
    <row r="107" spans="1:8" ht="29.25" customHeight="1">
      <c r="A107" s="16" t="s">
        <v>400</v>
      </c>
      <c r="B107" s="5" t="s">
        <v>24</v>
      </c>
      <c r="C107" s="22"/>
      <c r="D107" s="16" t="s">
        <v>80</v>
      </c>
      <c r="E107" s="104" t="s">
        <v>346</v>
      </c>
      <c r="F107" s="22">
        <v>200</v>
      </c>
      <c r="G107" s="22"/>
      <c r="H107" s="25">
        <f>H108</f>
        <v>4097.3</v>
      </c>
    </row>
    <row r="108" spans="1:8" ht="31.5" customHeight="1">
      <c r="A108" s="16"/>
      <c r="B108" s="5" t="s">
        <v>94</v>
      </c>
      <c r="C108" s="22"/>
      <c r="D108" s="16" t="s">
        <v>80</v>
      </c>
      <c r="E108" s="104" t="s">
        <v>346</v>
      </c>
      <c r="F108" s="22">
        <v>240</v>
      </c>
      <c r="G108" s="22"/>
      <c r="H108" s="25">
        <f>4097.3</f>
        <v>4097.3</v>
      </c>
    </row>
    <row r="109" spans="1:8" ht="18.75" customHeight="1">
      <c r="A109" s="16" t="s">
        <v>401</v>
      </c>
      <c r="B109" s="5" t="s">
        <v>95</v>
      </c>
      <c r="C109" s="22">
        <v>928</v>
      </c>
      <c r="D109" s="16" t="s">
        <v>80</v>
      </c>
      <c r="E109" s="1" t="s">
        <v>346</v>
      </c>
      <c r="F109" s="22">
        <v>800</v>
      </c>
      <c r="G109" s="22"/>
      <c r="H109" s="25">
        <f>H110</f>
        <v>2</v>
      </c>
    </row>
    <row r="110" spans="1:8" ht="18" customHeight="1">
      <c r="A110" s="16"/>
      <c r="B110" s="7" t="s">
        <v>14</v>
      </c>
      <c r="C110" s="22">
        <v>928</v>
      </c>
      <c r="D110" s="16" t="s">
        <v>80</v>
      </c>
      <c r="E110" s="1" t="s">
        <v>346</v>
      </c>
      <c r="F110" s="22">
        <v>850</v>
      </c>
      <c r="G110" s="22"/>
      <c r="H110" s="25">
        <v>2</v>
      </c>
    </row>
    <row r="111" spans="1:10" ht="16.5" customHeight="1" thickBot="1">
      <c r="A111" s="233">
        <v>6</v>
      </c>
      <c r="B111" s="132" t="s">
        <v>45</v>
      </c>
      <c r="C111" s="133">
        <v>966</v>
      </c>
      <c r="D111" s="131" t="s">
        <v>81</v>
      </c>
      <c r="E111" s="131"/>
      <c r="F111" s="133"/>
      <c r="G111" s="133"/>
      <c r="H111" s="220">
        <f>H112</f>
        <v>478.3</v>
      </c>
      <c r="I111" s="125">
        <v>500.3</v>
      </c>
      <c r="J111" t="s">
        <v>168</v>
      </c>
    </row>
    <row r="112" spans="1:8" ht="23.25" thickBot="1">
      <c r="A112" s="69" t="s">
        <v>46</v>
      </c>
      <c r="B112" s="70" t="s">
        <v>447</v>
      </c>
      <c r="C112" s="71">
        <v>966</v>
      </c>
      <c r="D112" s="72" t="s">
        <v>82</v>
      </c>
      <c r="E112" s="72"/>
      <c r="F112" s="71"/>
      <c r="G112" s="71"/>
      <c r="H112" s="73">
        <f>H113+H116</f>
        <v>478.3</v>
      </c>
    </row>
    <row r="113" spans="1:8" ht="79.5" thickBot="1">
      <c r="A113" s="39" t="s">
        <v>47</v>
      </c>
      <c r="B113" s="40" t="s">
        <v>97</v>
      </c>
      <c r="C113" s="41">
        <v>966</v>
      </c>
      <c r="D113" s="42" t="s">
        <v>82</v>
      </c>
      <c r="E113" s="42" t="s">
        <v>347</v>
      </c>
      <c r="F113" s="41"/>
      <c r="G113" s="41"/>
      <c r="H113" s="63">
        <f>H114</f>
        <v>392.7</v>
      </c>
    </row>
    <row r="114" spans="1:8" ht="26.25" customHeight="1">
      <c r="A114" s="15" t="s">
        <v>48</v>
      </c>
      <c r="B114" s="53" t="s">
        <v>24</v>
      </c>
      <c r="C114" s="21">
        <v>966</v>
      </c>
      <c r="D114" s="15" t="s">
        <v>82</v>
      </c>
      <c r="E114" s="111" t="s">
        <v>347</v>
      </c>
      <c r="F114" s="21">
        <v>200</v>
      </c>
      <c r="G114" s="21"/>
      <c r="H114" s="24">
        <f>H115</f>
        <v>392.7</v>
      </c>
    </row>
    <row r="115" spans="1:8" ht="32.25" customHeight="1" thickBot="1">
      <c r="A115" s="15"/>
      <c r="B115" s="5" t="s">
        <v>94</v>
      </c>
      <c r="C115" s="21">
        <v>966</v>
      </c>
      <c r="D115" s="15" t="s">
        <v>82</v>
      </c>
      <c r="E115" s="111" t="s">
        <v>347</v>
      </c>
      <c r="F115" s="21">
        <v>240</v>
      </c>
      <c r="G115" s="21"/>
      <c r="H115" s="24">
        <f>400-7.3</f>
        <v>392.7</v>
      </c>
    </row>
    <row r="116" spans="1:8" ht="34.5" thickBot="1">
      <c r="A116" s="39" t="s">
        <v>111</v>
      </c>
      <c r="B116" s="40" t="s">
        <v>381</v>
      </c>
      <c r="C116" s="41">
        <v>966</v>
      </c>
      <c r="D116" s="42" t="s">
        <v>386</v>
      </c>
      <c r="E116" s="42" t="s">
        <v>385</v>
      </c>
      <c r="F116" s="41"/>
      <c r="G116" s="41"/>
      <c r="H116" s="63">
        <f>H117</f>
        <v>85.60000000000002</v>
      </c>
    </row>
    <row r="117" spans="1:8" ht="30" customHeight="1" thickBot="1">
      <c r="A117" s="15" t="s">
        <v>112</v>
      </c>
      <c r="B117" s="32" t="s">
        <v>24</v>
      </c>
      <c r="C117" s="21">
        <v>966</v>
      </c>
      <c r="D117" s="15" t="s">
        <v>386</v>
      </c>
      <c r="E117" s="243" t="s">
        <v>385</v>
      </c>
      <c r="F117" s="21">
        <v>200</v>
      </c>
      <c r="G117" s="21"/>
      <c r="H117" s="24">
        <f>H118</f>
        <v>85.60000000000002</v>
      </c>
    </row>
    <row r="118" spans="1:13" ht="27" customHeight="1" thickBot="1">
      <c r="A118" s="15"/>
      <c r="B118" s="5" t="s">
        <v>94</v>
      </c>
      <c r="C118" s="21">
        <v>966</v>
      </c>
      <c r="D118" s="15" t="s">
        <v>386</v>
      </c>
      <c r="E118" s="243" t="s">
        <v>385</v>
      </c>
      <c r="F118" s="21">
        <v>240</v>
      </c>
      <c r="G118" s="21"/>
      <c r="H118" s="24">
        <f>540-454.4</f>
        <v>85.60000000000002</v>
      </c>
      <c r="M118">
        <v>-454.4</v>
      </c>
    </row>
    <row r="119" spans="1:9" ht="18" customHeight="1" thickBot="1">
      <c r="A119" s="75" t="s">
        <v>113</v>
      </c>
      <c r="B119" s="76" t="s">
        <v>49</v>
      </c>
      <c r="C119" s="77">
        <v>966</v>
      </c>
      <c r="D119" s="78" t="s">
        <v>83</v>
      </c>
      <c r="E119" s="78"/>
      <c r="F119" s="77"/>
      <c r="G119" s="77"/>
      <c r="H119" s="79">
        <f>H120</f>
        <v>5668.7</v>
      </c>
      <c r="I119" s="125">
        <v>500.3</v>
      </c>
    </row>
    <row r="120" spans="1:8" ht="18" customHeight="1" thickBot="1">
      <c r="A120" s="69" t="s">
        <v>50</v>
      </c>
      <c r="B120" s="70" t="s">
        <v>51</v>
      </c>
      <c r="C120" s="71">
        <v>966</v>
      </c>
      <c r="D120" s="72" t="s">
        <v>84</v>
      </c>
      <c r="E120" s="72"/>
      <c r="F120" s="71"/>
      <c r="G120" s="71"/>
      <c r="H120" s="73">
        <f>H121+H124+H127</f>
        <v>5668.7</v>
      </c>
    </row>
    <row r="121" spans="1:8" ht="40.5" customHeight="1" thickBot="1">
      <c r="A121" s="39" t="s">
        <v>52</v>
      </c>
      <c r="B121" s="40" t="s">
        <v>100</v>
      </c>
      <c r="C121" s="41">
        <v>966</v>
      </c>
      <c r="D121" s="42" t="s">
        <v>84</v>
      </c>
      <c r="E121" s="42" t="s">
        <v>348</v>
      </c>
      <c r="F121" s="41"/>
      <c r="G121" s="41"/>
      <c r="H121" s="63">
        <f>H122</f>
        <v>5393.7</v>
      </c>
    </row>
    <row r="122" spans="1:15" ht="49.5" customHeight="1">
      <c r="A122" s="15" t="s">
        <v>367</v>
      </c>
      <c r="B122" s="32" t="s">
        <v>24</v>
      </c>
      <c r="C122" s="21">
        <v>966</v>
      </c>
      <c r="D122" s="15" t="s">
        <v>84</v>
      </c>
      <c r="E122" s="111" t="s">
        <v>348</v>
      </c>
      <c r="F122" s="21">
        <v>200</v>
      </c>
      <c r="G122" s="21"/>
      <c r="H122" s="24">
        <f>H123</f>
        <v>5393.7</v>
      </c>
      <c r="O122" s="217"/>
    </row>
    <row r="123" spans="1:14" ht="29.25" customHeight="1" thickBot="1">
      <c r="A123" s="15"/>
      <c r="B123" s="5" t="s">
        <v>94</v>
      </c>
      <c r="C123" s="21">
        <v>966</v>
      </c>
      <c r="D123" s="15" t="s">
        <v>84</v>
      </c>
      <c r="E123" s="111" t="s">
        <v>348</v>
      </c>
      <c r="F123" s="21">
        <v>240</v>
      </c>
      <c r="G123" s="21"/>
      <c r="H123" s="24">
        <f>5165-500+454.4+274.3</f>
        <v>5393.7</v>
      </c>
      <c r="M123">
        <v>454.4</v>
      </c>
      <c r="N123">
        <v>274.3</v>
      </c>
    </row>
    <row r="124" spans="1:8" ht="26.25" customHeight="1" thickBot="1">
      <c r="A124" s="39" t="s">
        <v>368</v>
      </c>
      <c r="B124" s="40" t="s">
        <v>101</v>
      </c>
      <c r="C124" s="41">
        <v>966</v>
      </c>
      <c r="D124" s="42" t="s">
        <v>84</v>
      </c>
      <c r="E124" s="42" t="s">
        <v>349</v>
      </c>
      <c r="F124" s="41"/>
      <c r="G124" s="41"/>
      <c r="H124" s="63">
        <f>H125</f>
        <v>275</v>
      </c>
    </row>
    <row r="125" spans="1:8" ht="25.5" customHeight="1">
      <c r="A125" s="15" t="s">
        <v>369</v>
      </c>
      <c r="B125" s="32" t="s">
        <v>24</v>
      </c>
      <c r="C125" s="21">
        <v>966</v>
      </c>
      <c r="D125" s="15" t="s">
        <v>84</v>
      </c>
      <c r="E125" s="111" t="s">
        <v>349</v>
      </c>
      <c r="F125" s="21">
        <v>200</v>
      </c>
      <c r="G125" s="21"/>
      <c r="H125" s="24">
        <f>H126</f>
        <v>275</v>
      </c>
    </row>
    <row r="126" spans="1:13" ht="31.5" customHeight="1" thickBot="1">
      <c r="A126" s="15"/>
      <c r="B126" s="5" t="s">
        <v>94</v>
      </c>
      <c r="C126" s="21">
        <v>966</v>
      </c>
      <c r="D126" s="15" t="s">
        <v>84</v>
      </c>
      <c r="E126" s="111" t="s">
        <v>349</v>
      </c>
      <c r="F126" s="21">
        <v>240</v>
      </c>
      <c r="G126" s="21"/>
      <c r="H126" s="24">
        <f>250+25</f>
        <v>275</v>
      </c>
      <c r="M126">
        <v>25</v>
      </c>
    </row>
    <row r="127" spans="1:8" ht="90.75" thickBot="1">
      <c r="A127" s="39" t="s">
        <v>382</v>
      </c>
      <c r="B127" s="40" t="s">
        <v>357</v>
      </c>
      <c r="C127" s="41">
        <v>966</v>
      </c>
      <c r="D127" s="42" t="s">
        <v>84</v>
      </c>
      <c r="E127" s="42" t="s">
        <v>380</v>
      </c>
      <c r="F127" s="41"/>
      <c r="G127" s="41"/>
      <c r="H127" s="63">
        <f>H128</f>
        <v>0</v>
      </c>
    </row>
    <row r="128" spans="1:8" ht="30" customHeight="1">
      <c r="A128" s="15" t="s">
        <v>383</v>
      </c>
      <c r="B128" s="32" t="s">
        <v>24</v>
      </c>
      <c r="C128" s="21">
        <v>966</v>
      </c>
      <c r="D128" s="15" t="s">
        <v>84</v>
      </c>
      <c r="E128" s="8" t="s">
        <v>380</v>
      </c>
      <c r="F128" s="21">
        <v>200</v>
      </c>
      <c r="G128" s="21"/>
      <c r="H128" s="24">
        <f>H129</f>
        <v>0</v>
      </c>
    </row>
    <row r="129" spans="1:13" ht="33" customHeight="1" thickBot="1">
      <c r="A129" s="15"/>
      <c r="B129" s="5" t="s">
        <v>94</v>
      </c>
      <c r="C129" s="21">
        <v>966</v>
      </c>
      <c r="D129" s="15" t="s">
        <v>84</v>
      </c>
      <c r="E129" s="8" t="s">
        <v>380</v>
      </c>
      <c r="F129" s="21">
        <v>240</v>
      </c>
      <c r="G129" s="21"/>
      <c r="H129" s="24">
        <f>50-50</f>
        <v>0</v>
      </c>
      <c r="M129">
        <v>-50</v>
      </c>
    </row>
    <row r="130" spans="1:12" s="109" customFormat="1" ht="38.25" customHeight="1" thickBot="1">
      <c r="A130" s="75" t="s">
        <v>115</v>
      </c>
      <c r="B130" s="76" t="s">
        <v>53</v>
      </c>
      <c r="C130" s="77"/>
      <c r="D130" s="78" t="s">
        <v>444</v>
      </c>
      <c r="E130" s="78"/>
      <c r="F130" s="77"/>
      <c r="G130" s="77"/>
      <c r="H130" s="79">
        <f>H131+H135</f>
        <v>11064.4</v>
      </c>
      <c r="I130" s="125"/>
      <c r="J130"/>
      <c r="K130"/>
      <c r="L130"/>
    </row>
    <row r="131" spans="1:12" s="109" customFormat="1" ht="15" customHeight="1" thickBot="1">
      <c r="A131" s="69" t="s">
        <v>54</v>
      </c>
      <c r="B131" s="70" t="s">
        <v>55</v>
      </c>
      <c r="C131" s="71">
        <v>966</v>
      </c>
      <c r="D131" s="72">
        <v>1003</v>
      </c>
      <c r="E131" s="72"/>
      <c r="F131" s="71"/>
      <c r="G131" s="71"/>
      <c r="H131" s="73">
        <f>H133</f>
        <v>482.4</v>
      </c>
      <c r="I131" s="125"/>
      <c r="J131"/>
      <c r="K131"/>
      <c r="L131"/>
    </row>
    <row r="132" spans="1:12" s="109" customFormat="1" ht="90.75" thickBot="1">
      <c r="A132" s="39" t="s">
        <v>56</v>
      </c>
      <c r="B132" s="40" t="s">
        <v>426</v>
      </c>
      <c r="C132" s="41">
        <v>966</v>
      </c>
      <c r="D132" s="42">
        <v>1003</v>
      </c>
      <c r="E132" s="42" t="s">
        <v>136</v>
      </c>
      <c r="F132" s="41"/>
      <c r="G132" s="41"/>
      <c r="H132" s="63">
        <f>H133</f>
        <v>482.4</v>
      </c>
      <c r="I132" s="125"/>
      <c r="J132"/>
      <c r="K132"/>
      <c r="L132"/>
    </row>
    <row r="133" spans="1:12" s="109" customFormat="1" ht="24" customHeight="1">
      <c r="A133" s="8" t="s">
        <v>370</v>
      </c>
      <c r="B133" s="9" t="s">
        <v>429</v>
      </c>
      <c r="C133" s="28">
        <v>966</v>
      </c>
      <c r="D133" s="8">
        <v>1003</v>
      </c>
      <c r="E133" s="8" t="s">
        <v>136</v>
      </c>
      <c r="F133" s="28">
        <v>300</v>
      </c>
      <c r="G133" s="28"/>
      <c r="H133" s="24">
        <f>H134</f>
        <v>482.4</v>
      </c>
      <c r="I133" s="125"/>
      <c r="J133"/>
      <c r="K133"/>
      <c r="L133"/>
    </row>
    <row r="134" spans="1:12" s="109" customFormat="1" ht="21" customHeight="1" thickBot="1">
      <c r="A134" s="8"/>
      <c r="B134" s="34" t="s">
        <v>88</v>
      </c>
      <c r="C134" s="28">
        <v>966</v>
      </c>
      <c r="D134" s="8">
        <v>1003</v>
      </c>
      <c r="E134" s="8" t="s">
        <v>136</v>
      </c>
      <c r="F134" s="28">
        <v>310</v>
      </c>
      <c r="G134" s="28"/>
      <c r="H134" s="24">
        <v>482.4</v>
      </c>
      <c r="I134" s="125">
        <v>-325.4</v>
      </c>
      <c r="J134"/>
      <c r="K134"/>
      <c r="L134"/>
    </row>
    <row r="135" spans="1:12" s="109" customFormat="1" ht="42" customHeight="1" thickBot="1">
      <c r="A135" s="69" t="s">
        <v>371</v>
      </c>
      <c r="B135" s="70" t="s">
        <v>57</v>
      </c>
      <c r="C135" s="71">
        <v>966</v>
      </c>
      <c r="D135" s="72">
        <v>1004</v>
      </c>
      <c r="E135" s="72"/>
      <c r="F135" s="71"/>
      <c r="G135" s="71"/>
      <c r="H135" s="73">
        <f>H136+H139</f>
        <v>10582</v>
      </c>
      <c r="I135" s="125"/>
      <c r="J135"/>
      <c r="K135"/>
      <c r="L135"/>
    </row>
    <row r="136" spans="1:12" s="109" customFormat="1" ht="54" customHeight="1" thickBot="1">
      <c r="A136" s="39" t="s">
        <v>372</v>
      </c>
      <c r="B136" s="282" t="s">
        <v>441</v>
      </c>
      <c r="C136" s="41">
        <v>966</v>
      </c>
      <c r="D136" s="42">
        <v>1004</v>
      </c>
      <c r="E136" s="42" t="s">
        <v>165</v>
      </c>
      <c r="F136" s="41"/>
      <c r="G136" s="41"/>
      <c r="H136" s="63">
        <f>H137</f>
        <v>7269.4</v>
      </c>
      <c r="I136" s="125"/>
      <c r="J136"/>
      <c r="K136"/>
      <c r="L136"/>
    </row>
    <row r="137" spans="1:12" s="109" customFormat="1" ht="22.5" customHeight="1">
      <c r="A137" s="8" t="s">
        <v>420</v>
      </c>
      <c r="B137" s="9" t="s">
        <v>429</v>
      </c>
      <c r="C137" s="28">
        <v>966</v>
      </c>
      <c r="D137" s="8">
        <v>1004</v>
      </c>
      <c r="E137" s="8" t="s">
        <v>165</v>
      </c>
      <c r="F137" s="28">
        <v>300</v>
      </c>
      <c r="G137" s="28"/>
      <c r="H137" s="24">
        <f>H138</f>
        <v>7269.4</v>
      </c>
      <c r="I137" s="125"/>
      <c r="J137"/>
      <c r="K137"/>
      <c r="L137"/>
    </row>
    <row r="138" spans="1:12" s="109" customFormat="1" ht="18" customHeight="1" thickBot="1">
      <c r="A138" s="8"/>
      <c r="B138" s="34" t="s">
        <v>88</v>
      </c>
      <c r="C138" s="28">
        <v>966</v>
      </c>
      <c r="D138" s="8">
        <v>1004</v>
      </c>
      <c r="E138" s="8" t="s">
        <v>165</v>
      </c>
      <c r="F138" s="28">
        <v>310</v>
      </c>
      <c r="G138" s="28"/>
      <c r="H138" s="24">
        <v>7269.4</v>
      </c>
      <c r="I138" s="125"/>
      <c r="J138"/>
      <c r="K138"/>
      <c r="L138"/>
    </row>
    <row r="139" spans="1:12" s="109" customFormat="1" ht="45.75" thickBot="1">
      <c r="A139" s="39" t="s">
        <v>373</v>
      </c>
      <c r="B139" s="282" t="s">
        <v>427</v>
      </c>
      <c r="C139" s="41">
        <v>966</v>
      </c>
      <c r="D139" s="42">
        <v>1004</v>
      </c>
      <c r="E139" s="42" t="s">
        <v>166</v>
      </c>
      <c r="F139" s="41"/>
      <c r="G139" s="41"/>
      <c r="H139" s="63">
        <f>H141</f>
        <v>3312.6</v>
      </c>
      <c r="I139" s="125"/>
      <c r="J139"/>
      <c r="K139"/>
      <c r="L139"/>
    </row>
    <row r="140" spans="1:12" s="109" customFormat="1" ht="18.75" customHeight="1">
      <c r="A140" s="8" t="s">
        <v>422</v>
      </c>
      <c r="B140" s="9" t="s">
        <v>429</v>
      </c>
      <c r="C140" s="28">
        <v>966</v>
      </c>
      <c r="D140" s="8">
        <v>1004</v>
      </c>
      <c r="E140" s="8" t="s">
        <v>166</v>
      </c>
      <c r="F140" s="28">
        <v>300</v>
      </c>
      <c r="G140" s="28"/>
      <c r="H140" s="24">
        <f>H141</f>
        <v>3312.6</v>
      </c>
      <c r="I140" s="125"/>
      <c r="J140"/>
      <c r="K140"/>
      <c r="L140"/>
    </row>
    <row r="141" spans="1:12" s="109" customFormat="1" ht="27" customHeight="1" thickBot="1">
      <c r="A141" s="8"/>
      <c r="B141" s="106" t="s">
        <v>313</v>
      </c>
      <c r="C141" s="28">
        <v>966</v>
      </c>
      <c r="D141" s="8">
        <v>1004</v>
      </c>
      <c r="E141" s="8" t="s">
        <v>166</v>
      </c>
      <c r="F141" s="28">
        <v>320</v>
      </c>
      <c r="G141" s="28"/>
      <c r="H141" s="24">
        <v>3312.6</v>
      </c>
      <c r="I141" s="125"/>
      <c r="J141"/>
      <c r="K141"/>
      <c r="L141"/>
    </row>
    <row r="142" spans="1:12" s="109" customFormat="1" ht="19.5" customHeight="1">
      <c r="A142" s="94" t="s">
        <v>116</v>
      </c>
      <c r="B142" s="95" t="s">
        <v>58</v>
      </c>
      <c r="C142" s="96">
        <v>966</v>
      </c>
      <c r="D142" s="97">
        <v>1100</v>
      </c>
      <c r="E142" s="97"/>
      <c r="F142" s="96"/>
      <c r="G142" s="96"/>
      <c r="H142" s="221">
        <f>H143+H147</f>
        <v>525.7</v>
      </c>
      <c r="I142" s="125"/>
      <c r="J142"/>
      <c r="K142"/>
      <c r="L142"/>
    </row>
    <row r="143" spans="1:12" s="109" customFormat="1" ht="18" customHeight="1">
      <c r="A143" s="98" t="s">
        <v>59</v>
      </c>
      <c r="B143" s="99" t="s">
        <v>448</v>
      </c>
      <c r="C143" s="100">
        <v>966</v>
      </c>
      <c r="D143" s="98" t="s">
        <v>402</v>
      </c>
      <c r="E143" s="98"/>
      <c r="F143" s="100"/>
      <c r="G143" s="100"/>
      <c r="H143" s="222">
        <f>H144</f>
        <v>333.8</v>
      </c>
      <c r="I143" s="125"/>
      <c r="J143"/>
      <c r="K143"/>
      <c r="L143"/>
    </row>
    <row r="144" spans="1:12" s="109" customFormat="1" ht="90">
      <c r="A144" s="87" t="s">
        <v>61</v>
      </c>
      <c r="B144" s="88" t="s">
        <v>102</v>
      </c>
      <c r="C144" s="89">
        <v>966</v>
      </c>
      <c r="D144" s="87" t="s">
        <v>402</v>
      </c>
      <c r="E144" s="87" t="s">
        <v>167</v>
      </c>
      <c r="F144" s="89"/>
      <c r="G144" s="89"/>
      <c r="H144" s="90">
        <f>H145</f>
        <v>333.8</v>
      </c>
      <c r="I144" s="125"/>
      <c r="J144"/>
      <c r="K144"/>
      <c r="L144"/>
    </row>
    <row r="145" spans="1:12" s="109" customFormat="1" ht="30" customHeight="1">
      <c r="A145" s="16" t="s">
        <v>62</v>
      </c>
      <c r="B145" s="34" t="s">
        <v>24</v>
      </c>
      <c r="C145" s="22">
        <v>966</v>
      </c>
      <c r="D145" s="16" t="s">
        <v>402</v>
      </c>
      <c r="E145" s="1" t="s">
        <v>167</v>
      </c>
      <c r="F145" s="22">
        <v>200</v>
      </c>
      <c r="G145" s="22"/>
      <c r="H145" s="25">
        <f>H146</f>
        <v>333.8</v>
      </c>
      <c r="I145" s="125"/>
      <c r="J145"/>
      <c r="K145"/>
      <c r="L145"/>
    </row>
    <row r="146" spans="1:14" s="109" customFormat="1" ht="29.25" customHeight="1">
      <c r="A146" s="16"/>
      <c r="B146" s="5" t="s">
        <v>94</v>
      </c>
      <c r="C146" s="22">
        <v>966</v>
      </c>
      <c r="D146" s="16" t="s">
        <v>402</v>
      </c>
      <c r="E146" s="1" t="s">
        <v>167</v>
      </c>
      <c r="F146" s="22">
        <v>240</v>
      </c>
      <c r="G146" s="22"/>
      <c r="H146" s="25">
        <f>300+200-166.2</f>
        <v>333.8</v>
      </c>
      <c r="I146" s="125"/>
      <c r="J146"/>
      <c r="K146"/>
      <c r="L146"/>
      <c r="M146" s="329">
        <v>200</v>
      </c>
      <c r="N146" s="329">
        <v>-166.2</v>
      </c>
    </row>
    <row r="147" spans="1:12" s="109" customFormat="1" ht="18" customHeight="1">
      <c r="A147" s="98" t="s">
        <v>445</v>
      </c>
      <c r="B147" s="99" t="s">
        <v>60</v>
      </c>
      <c r="C147" s="100">
        <v>966</v>
      </c>
      <c r="D147" s="98" t="s">
        <v>423</v>
      </c>
      <c r="E147" s="98"/>
      <c r="F147" s="100"/>
      <c r="G147" s="100"/>
      <c r="H147" s="222">
        <f>H148</f>
        <v>191.9</v>
      </c>
      <c r="I147" s="125"/>
      <c r="J147"/>
      <c r="K147"/>
      <c r="L147"/>
    </row>
    <row r="148" spans="1:12" s="109" customFormat="1" ht="90">
      <c r="A148" s="87" t="s">
        <v>424</v>
      </c>
      <c r="B148" s="88" t="s">
        <v>102</v>
      </c>
      <c r="C148" s="89">
        <v>966</v>
      </c>
      <c r="D148" s="87" t="s">
        <v>423</v>
      </c>
      <c r="E148" s="87" t="s">
        <v>167</v>
      </c>
      <c r="F148" s="89"/>
      <c r="G148" s="89"/>
      <c r="H148" s="90">
        <f>H149</f>
        <v>191.9</v>
      </c>
      <c r="I148" s="125"/>
      <c r="J148"/>
      <c r="K148"/>
      <c r="L148"/>
    </row>
    <row r="149" spans="1:12" s="109" customFormat="1" ht="32.25" customHeight="1">
      <c r="A149" s="16" t="s">
        <v>425</v>
      </c>
      <c r="B149" s="34" t="s">
        <v>24</v>
      </c>
      <c r="C149" s="22">
        <v>966</v>
      </c>
      <c r="D149" s="16" t="s">
        <v>423</v>
      </c>
      <c r="E149" s="1" t="s">
        <v>167</v>
      </c>
      <c r="F149" s="22">
        <v>200</v>
      </c>
      <c r="G149" s="22"/>
      <c r="H149" s="25">
        <f>H150</f>
        <v>191.9</v>
      </c>
      <c r="I149" s="125"/>
      <c r="J149"/>
      <c r="K149"/>
      <c r="L149"/>
    </row>
    <row r="150" spans="1:14" s="109" customFormat="1" ht="28.5" customHeight="1">
      <c r="A150" s="16"/>
      <c r="B150" s="5" t="s">
        <v>94</v>
      </c>
      <c r="C150" s="22">
        <v>966</v>
      </c>
      <c r="D150" s="16" t="s">
        <v>423</v>
      </c>
      <c r="E150" s="1" t="s">
        <v>167</v>
      </c>
      <c r="F150" s="22">
        <v>240</v>
      </c>
      <c r="G150" s="22"/>
      <c r="H150" s="25">
        <f>500-200-108.1</f>
        <v>191.9</v>
      </c>
      <c r="I150" s="125"/>
      <c r="J150"/>
      <c r="K150"/>
      <c r="L150"/>
      <c r="M150" s="329">
        <v>-200</v>
      </c>
      <c r="N150" s="109">
        <v>-108.1</v>
      </c>
    </row>
    <row r="151" spans="1:8" ht="14.25" customHeight="1">
      <c r="A151" s="91" t="s">
        <v>374</v>
      </c>
      <c r="B151" s="92" t="s">
        <v>63</v>
      </c>
      <c r="C151" s="93">
        <v>966</v>
      </c>
      <c r="D151" s="91">
        <v>1200</v>
      </c>
      <c r="E151" s="91"/>
      <c r="F151" s="93"/>
      <c r="G151" s="93"/>
      <c r="H151" s="223">
        <f>H152</f>
        <v>952.8</v>
      </c>
    </row>
    <row r="152" spans="1:8" ht="17.25" customHeight="1">
      <c r="A152" s="98" t="s">
        <v>375</v>
      </c>
      <c r="B152" s="99" t="s">
        <v>64</v>
      </c>
      <c r="C152" s="100">
        <v>966</v>
      </c>
      <c r="D152" s="98">
        <v>1202</v>
      </c>
      <c r="E152" s="98"/>
      <c r="F152" s="100"/>
      <c r="G152" s="100"/>
      <c r="H152" s="222">
        <f>H153</f>
        <v>952.8</v>
      </c>
    </row>
    <row r="153" spans="1:8" ht="102.75" customHeight="1">
      <c r="A153" s="87" t="s">
        <v>376</v>
      </c>
      <c r="B153" s="88" t="s">
        <v>457</v>
      </c>
      <c r="C153" s="89">
        <v>966</v>
      </c>
      <c r="D153" s="87">
        <v>1202</v>
      </c>
      <c r="E153" s="87" t="s">
        <v>137</v>
      </c>
      <c r="F153" s="89"/>
      <c r="G153" s="89"/>
      <c r="H153" s="90">
        <f>H154</f>
        <v>952.8</v>
      </c>
    </row>
    <row r="154" spans="1:8" ht="27.75" customHeight="1">
      <c r="A154" s="16" t="s">
        <v>377</v>
      </c>
      <c r="B154" s="34" t="s">
        <v>24</v>
      </c>
      <c r="C154" s="22">
        <v>966</v>
      </c>
      <c r="D154" s="16">
        <v>1202</v>
      </c>
      <c r="E154" s="1" t="s">
        <v>137</v>
      </c>
      <c r="F154" s="22">
        <v>200</v>
      </c>
      <c r="G154" s="22"/>
      <c r="H154" s="25">
        <f>H155</f>
        <v>952.8</v>
      </c>
    </row>
    <row r="155" spans="1:8" ht="28.5" customHeight="1">
      <c r="A155" s="16"/>
      <c r="B155" s="5" t="s">
        <v>94</v>
      </c>
      <c r="C155" s="22">
        <v>966</v>
      </c>
      <c r="D155" s="16">
        <v>1202</v>
      </c>
      <c r="E155" s="1" t="s">
        <v>137</v>
      </c>
      <c r="F155" s="22">
        <v>240</v>
      </c>
      <c r="G155" s="22"/>
      <c r="H155" s="25">
        <f>952.8</f>
        <v>952.8</v>
      </c>
    </row>
    <row r="156" spans="1:14" ht="18.75" customHeight="1">
      <c r="A156" s="29"/>
      <c r="B156" s="30" t="s">
        <v>65</v>
      </c>
      <c r="C156" s="31"/>
      <c r="D156" s="31"/>
      <c r="E156" s="61"/>
      <c r="F156" s="31"/>
      <c r="G156" s="31"/>
      <c r="H156" s="38">
        <f>H12+H29+H91+H111+H119+H130+H142+H151+H77+H82</f>
        <v>108766.5</v>
      </c>
      <c r="N156" s="217"/>
    </row>
  </sheetData>
  <sheetProtection/>
  <autoFilter ref="A11:G156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G7" sqref="G7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78.75" customHeight="1">
      <c r="B1" s="372" t="s">
        <v>469</v>
      </c>
      <c r="C1" s="373"/>
      <c r="D1" s="373"/>
      <c r="E1" s="218"/>
      <c r="F1" s="218"/>
    </row>
    <row r="2" spans="2:6" ht="12.75">
      <c r="B2" s="218"/>
      <c r="C2" s="218"/>
      <c r="D2" s="218"/>
      <c r="E2" s="218"/>
      <c r="F2" s="218"/>
    </row>
    <row r="3" spans="1:6" ht="55.5" customHeight="1">
      <c r="A3" s="377" t="s">
        <v>436</v>
      </c>
      <c r="B3" s="377"/>
      <c r="C3" s="377"/>
      <c r="D3" s="377"/>
      <c r="E3" s="218"/>
      <c r="F3" s="218"/>
    </row>
    <row r="4" spans="2:6" ht="13.5" thickBot="1">
      <c r="B4" s="218"/>
      <c r="C4" s="218"/>
      <c r="D4" s="218"/>
      <c r="E4" s="218"/>
      <c r="F4" s="218"/>
    </row>
    <row r="5" spans="1:4" ht="48.75" customHeight="1">
      <c r="A5" s="315" t="s">
        <v>314</v>
      </c>
      <c r="B5" s="369" t="s">
        <v>316</v>
      </c>
      <c r="C5" s="369" t="s">
        <v>317</v>
      </c>
      <c r="D5" s="316" t="s">
        <v>318</v>
      </c>
    </row>
    <row r="6" spans="1:4" ht="15" customHeight="1">
      <c r="A6" s="317" t="s">
        <v>456</v>
      </c>
      <c r="B6" s="370"/>
      <c r="C6" s="370"/>
      <c r="D6" s="318" t="s">
        <v>319</v>
      </c>
    </row>
    <row r="7" spans="1:4" ht="29.25" thickBot="1">
      <c r="A7" s="319" t="s">
        <v>315</v>
      </c>
      <c r="B7" s="371"/>
      <c r="C7" s="371"/>
      <c r="D7" s="320"/>
    </row>
    <row r="8" spans="1:4" ht="39" customHeight="1" thickBot="1">
      <c r="A8" s="321" t="s">
        <v>452</v>
      </c>
      <c r="B8" s="314" t="s">
        <v>320</v>
      </c>
      <c r="C8" s="322" t="s">
        <v>321</v>
      </c>
      <c r="D8" s="323">
        <f>D12-D13</f>
        <v>-1230</v>
      </c>
    </row>
    <row r="9" spans="1:4" ht="33.75" customHeight="1" thickBot="1">
      <c r="A9" s="321" t="s">
        <v>452</v>
      </c>
      <c r="B9" s="314" t="s">
        <v>322</v>
      </c>
      <c r="C9" s="322" t="s">
        <v>323</v>
      </c>
      <c r="D9" s="323">
        <f>D10</f>
        <v>107536.5</v>
      </c>
    </row>
    <row r="10" spans="1:4" ht="33.75" customHeight="1" thickBot="1">
      <c r="A10" s="321" t="s">
        <v>452</v>
      </c>
      <c r="B10" s="314" t="s">
        <v>324</v>
      </c>
      <c r="C10" s="322" t="s">
        <v>325</v>
      </c>
      <c r="D10" s="323">
        <f>D11</f>
        <v>107536.5</v>
      </c>
    </row>
    <row r="11" spans="1:4" ht="38.25" customHeight="1" thickBot="1">
      <c r="A11" s="321" t="s">
        <v>452</v>
      </c>
      <c r="B11" s="314" t="s">
        <v>326</v>
      </c>
      <c r="C11" s="322" t="s">
        <v>327</v>
      </c>
      <c r="D11" s="323">
        <f>D12</f>
        <v>107536.5</v>
      </c>
    </row>
    <row r="12" spans="1:4" ht="91.5" customHeight="1" thickBot="1">
      <c r="A12" s="324">
        <v>966</v>
      </c>
      <c r="B12" s="325" t="s">
        <v>328</v>
      </c>
      <c r="C12" s="326" t="s">
        <v>329</v>
      </c>
      <c r="D12" s="327">
        <f>'доходы 1'!D86</f>
        <v>107536.5</v>
      </c>
    </row>
    <row r="13" spans="1:4" ht="36" customHeight="1" thickBot="1">
      <c r="A13" s="321" t="s">
        <v>452</v>
      </c>
      <c r="B13" s="314" t="s">
        <v>330</v>
      </c>
      <c r="C13" s="322" t="s">
        <v>331</v>
      </c>
      <c r="D13" s="323">
        <f>D14</f>
        <v>108766.5</v>
      </c>
    </row>
    <row r="14" spans="1:4" ht="35.25" customHeight="1" thickBot="1">
      <c r="A14" s="321" t="s">
        <v>452</v>
      </c>
      <c r="B14" s="314" t="s">
        <v>332</v>
      </c>
      <c r="C14" s="322" t="s">
        <v>333</v>
      </c>
      <c r="D14" s="323">
        <f>D15</f>
        <v>108766.5</v>
      </c>
    </row>
    <row r="15" spans="1:4" ht="45" customHeight="1" thickBot="1">
      <c r="A15" s="321" t="s">
        <v>452</v>
      </c>
      <c r="B15" s="314" t="s">
        <v>334</v>
      </c>
      <c r="C15" s="322" t="s">
        <v>335</v>
      </c>
      <c r="D15" s="323">
        <f>D16</f>
        <v>108766.5</v>
      </c>
    </row>
    <row r="16" spans="1:4" ht="87" customHeight="1" thickBot="1">
      <c r="A16" s="324">
        <v>966</v>
      </c>
      <c r="B16" s="325" t="s">
        <v>336</v>
      </c>
      <c r="C16" s="326" t="s">
        <v>337</v>
      </c>
      <c r="D16" s="327">
        <f>'ассигнов 3'!H156</f>
        <v>108766.5</v>
      </c>
    </row>
    <row r="17" spans="1:4" ht="45" customHeight="1" thickBot="1">
      <c r="A17" s="374" t="s">
        <v>431</v>
      </c>
      <c r="B17" s="375"/>
      <c r="C17" s="376"/>
      <c r="D17" s="328">
        <f>D8</f>
        <v>-1230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51.625" style="0" customWidth="1"/>
  </cols>
  <sheetData>
    <row r="1" spans="2:3" ht="12.75">
      <c r="B1" s="378" t="s">
        <v>470</v>
      </c>
      <c r="C1" s="379"/>
    </row>
    <row r="2" spans="2:3" ht="48" customHeight="1">
      <c r="B2" s="379"/>
      <c r="C2" s="379"/>
    </row>
    <row r="3" spans="2:3" ht="102.75" customHeight="1" hidden="1">
      <c r="B3" s="379"/>
      <c r="C3" s="379"/>
    </row>
    <row r="4" spans="1:3" ht="15.75" customHeight="1">
      <c r="A4" s="380" t="s">
        <v>432</v>
      </c>
      <c r="B4" s="381"/>
      <c r="C4" s="381"/>
    </row>
    <row r="5" spans="1:3" ht="15.75" customHeight="1" thickBot="1">
      <c r="A5" s="381"/>
      <c r="B5" s="381"/>
      <c r="C5" s="381"/>
    </row>
    <row r="6" spans="1:3" ht="45.75" customHeight="1" thickBot="1">
      <c r="A6" s="310" t="s">
        <v>305</v>
      </c>
      <c r="B6" s="311" t="s">
        <v>435</v>
      </c>
      <c r="C6" s="312" t="s">
        <v>434</v>
      </c>
    </row>
    <row r="7" spans="1:3" ht="51.75" customHeight="1" thickBot="1">
      <c r="A7" s="313">
        <v>1</v>
      </c>
      <c r="B7" s="313">
        <v>182</v>
      </c>
      <c r="C7" s="314" t="s">
        <v>338</v>
      </c>
    </row>
    <row r="8" spans="1:3" ht="30.75" thickBot="1">
      <c r="A8" s="313">
        <v>2</v>
      </c>
      <c r="B8" s="314">
        <v>806</v>
      </c>
      <c r="C8" s="314" t="s">
        <v>455</v>
      </c>
    </row>
    <row r="9" spans="1:3" ht="30.75" thickBot="1">
      <c r="A9" s="313">
        <v>3</v>
      </c>
      <c r="B9" s="314">
        <v>807</v>
      </c>
      <c r="C9" s="314" t="s">
        <v>339</v>
      </c>
    </row>
    <row r="10" spans="1:3" ht="30.75" thickBot="1">
      <c r="A10" s="313">
        <v>4</v>
      </c>
      <c r="B10" s="314">
        <v>860</v>
      </c>
      <c r="C10" s="314" t="s">
        <v>433</v>
      </c>
    </row>
    <row r="11" spans="1:3" ht="15.75" thickBot="1">
      <c r="A11" s="313">
        <v>5</v>
      </c>
      <c r="B11" s="314">
        <v>867</v>
      </c>
      <c r="C11" s="314" t="s">
        <v>453</v>
      </c>
    </row>
    <row r="12" spans="1:3" ht="30.75" thickBot="1">
      <c r="A12" s="313">
        <v>6</v>
      </c>
      <c r="B12" s="314">
        <v>824</v>
      </c>
      <c r="C12" s="314" t="s">
        <v>437</v>
      </c>
    </row>
    <row r="13" spans="1:3" ht="26.25" customHeight="1" thickBot="1">
      <c r="A13" s="313">
        <v>7</v>
      </c>
      <c r="B13" s="314">
        <v>966</v>
      </c>
      <c r="C13" s="314" t="s">
        <v>454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2"/>
  <sheetViews>
    <sheetView tabSelected="1" view="pageBreakPreview" zoomScaleSheetLayoutView="100" zoomScalePageLayoutView="0" workbookViewId="0" topLeftCell="A10">
      <selection activeCell="M13" sqref="M13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1.375" style="0" customWidth="1"/>
    <col min="5" max="5" width="47.25390625" style="0" customWidth="1"/>
    <col min="6" max="6" width="20.375" style="0" customWidth="1"/>
  </cols>
  <sheetData>
    <row r="1" ht="1.5" customHeight="1"/>
    <row r="4" spans="2:5" ht="12.75">
      <c r="B4" s="292"/>
      <c r="C4" s="292"/>
      <c r="D4" s="292"/>
      <c r="E4" s="292"/>
    </row>
    <row r="5" spans="2:5" ht="12.75">
      <c r="B5" s="292"/>
      <c r="C5" s="292"/>
      <c r="D5" s="292"/>
      <c r="E5" s="292"/>
    </row>
    <row r="6" spans="1:6" ht="14.25">
      <c r="A6" s="295"/>
      <c r="B6" s="297"/>
      <c r="C6" s="297"/>
      <c r="D6" s="297"/>
      <c r="E6" s="298"/>
      <c r="F6" s="295"/>
    </row>
    <row r="7" spans="1:6" ht="14.25">
      <c r="A7" s="295"/>
      <c r="B7" s="297"/>
      <c r="C7" s="297"/>
      <c r="D7" s="297"/>
      <c r="E7" s="298"/>
      <c r="F7" s="295"/>
    </row>
    <row r="8" spans="1:6" ht="14.25">
      <c r="A8" s="295"/>
      <c r="B8" s="297"/>
      <c r="C8" s="297"/>
      <c r="D8" s="297"/>
      <c r="E8" s="298"/>
      <c r="F8" s="295"/>
    </row>
    <row r="9" spans="1:6" ht="14.25" customHeight="1">
      <c r="A9" s="295"/>
      <c r="B9" s="297"/>
      <c r="C9" s="297"/>
      <c r="D9" s="297"/>
      <c r="E9" s="298"/>
      <c r="F9" s="295"/>
    </row>
    <row r="10" spans="1:6" ht="14.25">
      <c r="A10" s="295"/>
      <c r="B10" s="297"/>
      <c r="C10" s="297"/>
      <c r="D10" s="297"/>
      <c r="E10" s="298"/>
      <c r="F10" s="295"/>
    </row>
    <row r="11" spans="1:6" ht="15">
      <c r="A11" s="299"/>
      <c r="B11" s="299"/>
      <c r="C11" s="299"/>
      <c r="D11" s="299"/>
      <c r="E11" s="300"/>
      <c r="F11" s="301"/>
    </row>
    <row r="12" spans="1:6" ht="14.25">
      <c r="A12" s="302" t="s">
        <v>462</v>
      </c>
      <c r="B12" s="295"/>
      <c r="C12" s="295"/>
      <c r="D12" s="295"/>
      <c r="E12" s="295"/>
      <c r="F12" s="295"/>
    </row>
    <row r="13" spans="1:6" ht="68.25" customHeight="1">
      <c r="A13" s="303" t="s">
        <v>68</v>
      </c>
      <c r="B13" s="304" t="s">
        <v>149</v>
      </c>
      <c r="C13" s="305" t="s">
        <v>69</v>
      </c>
      <c r="D13" s="303" t="s">
        <v>150</v>
      </c>
      <c r="E13" s="303" t="s">
        <v>461</v>
      </c>
      <c r="F13" s="306" t="s">
        <v>151</v>
      </c>
    </row>
    <row r="14" spans="1:7" ht="21" customHeight="1">
      <c r="A14" s="307">
        <v>928</v>
      </c>
      <c r="B14" s="307" t="s">
        <v>72</v>
      </c>
      <c r="C14" s="307" t="s">
        <v>124</v>
      </c>
      <c r="D14" s="307">
        <v>850</v>
      </c>
      <c r="E14" s="307" t="s">
        <v>14</v>
      </c>
      <c r="F14" s="308">
        <v>50</v>
      </c>
      <c r="G14" s="292"/>
    </row>
    <row r="15" spans="1:7" ht="45">
      <c r="A15" s="307">
        <v>966</v>
      </c>
      <c r="B15" s="307" t="s">
        <v>84</v>
      </c>
      <c r="C15" s="307" t="s">
        <v>380</v>
      </c>
      <c r="D15" s="307">
        <v>240</v>
      </c>
      <c r="E15" s="307" t="s">
        <v>94</v>
      </c>
      <c r="F15" s="308">
        <v>-50</v>
      </c>
      <c r="G15" s="292"/>
    </row>
    <row r="16" spans="1:7" ht="30">
      <c r="A16" s="307">
        <v>928</v>
      </c>
      <c r="B16" s="307" t="s">
        <v>72</v>
      </c>
      <c r="C16" s="307" t="s">
        <v>125</v>
      </c>
      <c r="D16" s="307">
        <v>120</v>
      </c>
      <c r="E16" s="307" t="s">
        <v>6</v>
      </c>
      <c r="F16" s="308">
        <v>50</v>
      </c>
      <c r="G16" s="292"/>
    </row>
    <row r="17" spans="1:7" ht="45">
      <c r="A17" s="307">
        <v>926</v>
      </c>
      <c r="B17" s="307" t="s">
        <v>74</v>
      </c>
      <c r="C17" s="307" t="s">
        <v>340</v>
      </c>
      <c r="D17" s="307">
        <v>240</v>
      </c>
      <c r="E17" s="307" t="s">
        <v>94</v>
      </c>
      <c r="F17" s="308">
        <v>-95.4</v>
      </c>
      <c r="G17" s="292"/>
    </row>
    <row r="18" spans="1:7" ht="30">
      <c r="A18" s="307">
        <v>928</v>
      </c>
      <c r="B18" s="307" t="s">
        <v>72</v>
      </c>
      <c r="C18" s="307" t="s">
        <v>125</v>
      </c>
      <c r="D18" s="307">
        <v>120</v>
      </c>
      <c r="E18" s="307" t="s">
        <v>6</v>
      </c>
      <c r="F18" s="308">
        <v>95.4</v>
      </c>
      <c r="G18" s="292"/>
    </row>
    <row r="19" spans="1:6" ht="45">
      <c r="A19" s="307">
        <v>966</v>
      </c>
      <c r="B19" s="307" t="s">
        <v>402</v>
      </c>
      <c r="C19" s="307" t="s">
        <v>167</v>
      </c>
      <c r="D19" s="307">
        <v>240</v>
      </c>
      <c r="E19" s="307" t="s">
        <v>94</v>
      </c>
      <c r="F19" s="308">
        <v>200</v>
      </c>
    </row>
    <row r="20" spans="1:6" ht="45">
      <c r="A20" s="307">
        <v>966</v>
      </c>
      <c r="B20" s="307" t="s">
        <v>423</v>
      </c>
      <c r="C20" s="307" t="s">
        <v>167</v>
      </c>
      <c r="D20" s="307">
        <v>240</v>
      </c>
      <c r="E20" s="307" t="s">
        <v>94</v>
      </c>
      <c r="F20" s="308">
        <v>-200</v>
      </c>
    </row>
    <row r="21" spans="1:7" ht="90">
      <c r="A21" s="307">
        <v>966</v>
      </c>
      <c r="B21" s="307" t="s">
        <v>75</v>
      </c>
      <c r="C21" s="307" t="s">
        <v>127</v>
      </c>
      <c r="D21" s="307">
        <v>830</v>
      </c>
      <c r="E21" s="307" t="s">
        <v>466</v>
      </c>
      <c r="F21" s="308">
        <f>12+23.8</f>
        <v>35.8</v>
      </c>
      <c r="G21" s="292"/>
    </row>
    <row r="22" spans="1:7" ht="45">
      <c r="A22" s="307">
        <v>966</v>
      </c>
      <c r="B22" s="307" t="s">
        <v>75</v>
      </c>
      <c r="C22" s="307" t="s">
        <v>127</v>
      </c>
      <c r="D22" s="307">
        <v>240</v>
      </c>
      <c r="E22" s="307" t="s">
        <v>94</v>
      </c>
      <c r="F22" s="308">
        <v>-84</v>
      </c>
      <c r="G22" s="292"/>
    </row>
    <row r="23" spans="1:7" ht="30">
      <c r="A23" s="307">
        <v>966</v>
      </c>
      <c r="B23" s="307" t="s">
        <v>75</v>
      </c>
      <c r="C23" s="307" t="s">
        <v>127</v>
      </c>
      <c r="D23" s="307">
        <v>120</v>
      </c>
      <c r="E23" s="307" t="s">
        <v>6</v>
      </c>
      <c r="F23" s="308">
        <v>84</v>
      </c>
      <c r="G23" s="292"/>
    </row>
    <row r="24" spans="1:7" ht="45">
      <c r="A24" s="307">
        <v>966</v>
      </c>
      <c r="B24" s="307" t="s">
        <v>72</v>
      </c>
      <c r="C24" s="307" t="s">
        <v>125</v>
      </c>
      <c r="D24" s="307">
        <v>240</v>
      </c>
      <c r="E24" s="307" t="s">
        <v>94</v>
      </c>
      <c r="F24" s="308">
        <v>-85.8</v>
      </c>
      <c r="G24" s="292"/>
    </row>
    <row r="25" spans="1:7" ht="30">
      <c r="A25" s="307">
        <v>966</v>
      </c>
      <c r="B25" s="307" t="s">
        <v>72</v>
      </c>
      <c r="C25" s="307" t="s">
        <v>125</v>
      </c>
      <c r="D25" s="307">
        <v>120</v>
      </c>
      <c r="E25" s="307" t="s">
        <v>6</v>
      </c>
      <c r="F25" s="308">
        <v>-25</v>
      </c>
      <c r="G25" s="292"/>
    </row>
    <row r="26" spans="1:7" ht="45">
      <c r="A26" s="307">
        <v>966</v>
      </c>
      <c r="B26" s="307" t="s">
        <v>84</v>
      </c>
      <c r="C26" s="307" t="s">
        <v>349</v>
      </c>
      <c r="D26" s="307">
        <v>240</v>
      </c>
      <c r="E26" s="307" t="s">
        <v>94</v>
      </c>
      <c r="F26" s="308">
        <v>25</v>
      </c>
      <c r="G26" s="292"/>
    </row>
    <row r="27" spans="1:6" ht="57" customHeight="1">
      <c r="A27" s="307">
        <v>966</v>
      </c>
      <c r="B27" s="307" t="s">
        <v>386</v>
      </c>
      <c r="C27" s="307" t="s">
        <v>385</v>
      </c>
      <c r="D27" s="307">
        <v>240</v>
      </c>
      <c r="E27" s="307" t="s">
        <v>94</v>
      </c>
      <c r="F27" s="308">
        <v>-454.4</v>
      </c>
    </row>
    <row r="28" spans="1:6" ht="57" customHeight="1">
      <c r="A28" s="307">
        <v>966</v>
      </c>
      <c r="B28" s="307" t="s">
        <v>84</v>
      </c>
      <c r="C28" s="307" t="s">
        <v>348</v>
      </c>
      <c r="D28" s="307">
        <v>240</v>
      </c>
      <c r="E28" s="307" t="s">
        <v>94</v>
      </c>
      <c r="F28" s="308">
        <v>454.4</v>
      </c>
    </row>
    <row r="29" spans="1:6" ht="57" customHeight="1">
      <c r="A29" s="307">
        <v>966</v>
      </c>
      <c r="B29" s="307" t="s">
        <v>402</v>
      </c>
      <c r="C29" s="307" t="s">
        <v>167</v>
      </c>
      <c r="D29" s="307">
        <v>240</v>
      </c>
      <c r="E29" s="307" t="s">
        <v>94</v>
      </c>
      <c r="F29" s="308">
        <v>-166.2</v>
      </c>
    </row>
    <row r="30" spans="1:7" ht="55.5" customHeight="1">
      <c r="A30" s="307">
        <v>966</v>
      </c>
      <c r="B30" s="307" t="s">
        <v>84</v>
      </c>
      <c r="C30" s="307" t="s">
        <v>348</v>
      </c>
      <c r="D30" s="307">
        <v>240</v>
      </c>
      <c r="E30" s="307" t="s">
        <v>94</v>
      </c>
      <c r="F30" s="308">
        <v>166.2</v>
      </c>
      <c r="G30" s="292"/>
    </row>
    <row r="31" spans="1:6" ht="57" customHeight="1">
      <c r="A31" s="307">
        <v>966</v>
      </c>
      <c r="B31" s="307">
        <v>1102</v>
      </c>
      <c r="C31" s="307" t="s">
        <v>167</v>
      </c>
      <c r="D31" s="307">
        <v>240</v>
      </c>
      <c r="E31" s="307" t="s">
        <v>94</v>
      </c>
      <c r="F31" s="308">
        <v>-108.1</v>
      </c>
    </row>
    <row r="32" spans="1:7" ht="55.5" customHeight="1">
      <c r="A32" s="307">
        <v>966</v>
      </c>
      <c r="B32" s="307" t="s">
        <v>84</v>
      </c>
      <c r="C32" s="307" t="s">
        <v>348</v>
      </c>
      <c r="D32" s="307">
        <v>240</v>
      </c>
      <c r="E32" s="307" t="s">
        <v>94</v>
      </c>
      <c r="F32" s="308">
        <v>108.1</v>
      </c>
      <c r="G32" s="292"/>
    </row>
    <row r="33" spans="1:7" ht="45" customHeight="1" hidden="1">
      <c r="A33" s="307">
        <v>966</v>
      </c>
      <c r="B33" s="307" t="s">
        <v>80</v>
      </c>
      <c r="C33" s="307" t="s">
        <v>346</v>
      </c>
      <c r="D33" s="307">
        <v>850</v>
      </c>
      <c r="E33" s="307" t="s">
        <v>14</v>
      </c>
      <c r="F33" s="307"/>
      <c r="G33" s="292"/>
    </row>
    <row r="34" spans="1:7" ht="30" customHeight="1" hidden="1">
      <c r="A34" s="307">
        <v>966</v>
      </c>
      <c r="B34" s="307" t="s">
        <v>82</v>
      </c>
      <c r="C34" s="307" t="s">
        <v>347</v>
      </c>
      <c r="D34" s="307">
        <v>240</v>
      </c>
      <c r="E34" s="307" t="s">
        <v>24</v>
      </c>
      <c r="F34" s="307"/>
      <c r="G34" s="292"/>
    </row>
    <row r="35" spans="1:7" ht="51" customHeight="1">
      <c r="A35" s="307" t="s">
        <v>460</v>
      </c>
      <c r="B35" s="307"/>
      <c r="C35" s="307"/>
      <c r="D35" s="307"/>
      <c r="E35" s="307"/>
      <c r="F35" s="308">
        <f>SUM(F14:F34)</f>
        <v>0</v>
      </c>
      <c r="G35" s="292"/>
    </row>
    <row r="36" spans="1:7" ht="15" customHeight="1">
      <c r="A36" s="383"/>
      <c r="B36" s="383"/>
      <c r="C36" s="383"/>
      <c r="D36" s="383"/>
      <c r="E36" s="383"/>
      <c r="F36" s="383"/>
      <c r="G36" s="292"/>
    </row>
    <row r="37" spans="1:7" ht="15" customHeight="1">
      <c r="A37" s="384"/>
      <c r="B37" s="384"/>
      <c r="C37" s="384"/>
      <c r="D37" s="384"/>
      <c r="E37" s="384"/>
      <c r="F37" s="384"/>
      <c r="G37" s="292"/>
    </row>
    <row r="38" spans="1:6" ht="15" customHeight="1">
      <c r="A38" s="384"/>
      <c r="B38" s="384"/>
      <c r="C38" s="384"/>
      <c r="D38" s="384"/>
      <c r="E38" s="384"/>
      <c r="F38" s="384"/>
    </row>
    <row r="39" spans="1:6" ht="14.25">
      <c r="A39" s="295"/>
      <c r="B39" s="297"/>
      <c r="C39" s="297"/>
      <c r="D39" s="297"/>
      <c r="E39" s="297"/>
      <c r="F39" s="295"/>
    </row>
    <row r="40" spans="1:6" ht="15">
      <c r="A40" s="382" t="s">
        <v>459</v>
      </c>
      <c r="B40" s="382"/>
      <c r="C40" s="382"/>
      <c r="D40" s="382"/>
      <c r="E40" s="300"/>
      <c r="F40" s="309"/>
    </row>
    <row r="41" spans="1:6" ht="20.25" customHeight="1">
      <c r="A41" s="382"/>
      <c r="B41" s="382"/>
      <c r="C41" s="382"/>
      <c r="D41" s="382"/>
      <c r="E41" s="297"/>
      <c r="F41" s="309" t="s">
        <v>458</v>
      </c>
    </row>
    <row r="42" spans="2:5" ht="12.75">
      <c r="B42" s="292"/>
      <c r="C42" s="292"/>
      <c r="D42" s="292"/>
      <c r="E42" s="292"/>
    </row>
    <row r="43" spans="2:5" ht="12.75">
      <c r="B43" s="292"/>
      <c r="C43" s="292"/>
      <c r="D43" s="292"/>
      <c r="E43" s="292"/>
    </row>
    <row r="44" spans="2:5" ht="12.75">
      <c r="B44" s="292"/>
      <c r="C44" s="292"/>
      <c r="D44" s="292"/>
      <c r="E44" s="292"/>
    </row>
    <row r="45" spans="2:5" ht="12.75">
      <c r="B45" s="292"/>
      <c r="C45" s="292"/>
      <c r="D45" s="292"/>
      <c r="E45" s="292"/>
    </row>
    <row r="46" spans="2:5" ht="12.75">
      <c r="B46" s="292"/>
      <c r="C46" s="292"/>
      <c r="D46" s="292"/>
      <c r="E46" s="292"/>
    </row>
    <row r="47" spans="2:5" ht="12.75">
      <c r="B47" s="292"/>
      <c r="C47" s="292"/>
      <c r="D47" s="292"/>
      <c r="E47" s="292"/>
    </row>
    <row r="48" spans="2:5" ht="12.75">
      <c r="B48" s="292"/>
      <c r="C48" s="292"/>
      <c r="D48" s="292"/>
      <c r="E48" s="292"/>
    </row>
    <row r="49" spans="2:5" ht="12.75">
      <c r="B49" s="292"/>
      <c r="C49" s="292"/>
      <c r="D49" s="292"/>
      <c r="E49" s="292"/>
    </row>
    <row r="50" spans="2:5" ht="12.75">
      <c r="B50" s="292"/>
      <c r="C50" s="292"/>
      <c r="D50" s="292"/>
      <c r="E50" s="292"/>
    </row>
    <row r="51" spans="2:5" ht="12.75">
      <c r="B51" s="292"/>
      <c r="C51" s="292"/>
      <c r="D51" s="292"/>
      <c r="E51" s="292"/>
    </row>
    <row r="52" spans="2:5" ht="12.75">
      <c r="B52" s="292"/>
      <c r="C52" s="292"/>
      <c r="D52" s="292"/>
      <c r="E52" s="292"/>
    </row>
    <row r="53" spans="2:5" ht="12.75">
      <c r="B53" s="292"/>
      <c r="C53" s="292"/>
      <c r="D53" s="292"/>
      <c r="E53" s="292"/>
    </row>
    <row r="54" spans="2:5" ht="12.75">
      <c r="B54" s="292"/>
      <c r="C54" s="292"/>
      <c r="D54" s="292"/>
      <c r="E54" s="292"/>
    </row>
    <row r="55" spans="2:5" ht="12.75">
      <c r="B55" s="292"/>
      <c r="C55" s="292"/>
      <c r="D55" s="292"/>
      <c r="E55" s="292"/>
    </row>
    <row r="56" spans="2:5" ht="12.75">
      <c r="B56" s="292"/>
      <c r="C56" s="292"/>
      <c r="D56" s="292"/>
      <c r="E56" s="292"/>
    </row>
    <row r="57" spans="2:5" ht="12.75">
      <c r="B57" s="292"/>
      <c r="C57" s="292"/>
      <c r="D57" s="292"/>
      <c r="E57" s="292"/>
    </row>
    <row r="58" spans="2:5" ht="12.75">
      <c r="B58" s="292"/>
      <c r="C58" s="292"/>
      <c r="D58" s="292"/>
      <c r="E58" s="292"/>
    </row>
    <row r="59" spans="2:5" ht="12.75">
      <c r="B59" s="292"/>
      <c r="C59" s="292"/>
      <c r="D59" s="292"/>
      <c r="E59" s="292"/>
    </row>
    <row r="60" spans="2:5" ht="12.75">
      <c r="B60" s="292"/>
      <c r="C60" s="292"/>
      <c r="D60" s="292"/>
      <c r="E60" s="292"/>
    </row>
    <row r="61" spans="2:5" ht="12.75">
      <c r="B61" s="292"/>
      <c r="C61" s="292"/>
      <c r="D61" s="292"/>
      <c r="E61" s="292"/>
    </row>
    <row r="62" spans="2:5" ht="12.75">
      <c r="B62" s="292"/>
      <c r="C62" s="292"/>
      <c r="D62" s="292"/>
      <c r="E62" s="292"/>
    </row>
    <row r="63" spans="2:5" ht="12.75">
      <c r="B63" s="292"/>
      <c r="C63" s="292"/>
      <c r="D63" s="292"/>
      <c r="E63" s="292"/>
    </row>
    <row r="64" spans="2:5" ht="12.75">
      <c r="B64" s="292"/>
      <c r="C64" s="292"/>
      <c r="D64" s="292"/>
      <c r="E64" s="292"/>
    </row>
    <row r="65" spans="2:5" ht="12.75">
      <c r="B65" s="292"/>
      <c r="C65" s="292"/>
      <c r="D65" s="292"/>
      <c r="E65" s="292"/>
    </row>
    <row r="66" spans="2:5" ht="12.75">
      <c r="B66" s="292"/>
      <c r="C66" s="292"/>
      <c r="D66" s="292"/>
      <c r="E66" s="292"/>
    </row>
    <row r="67" spans="2:5" ht="12.75">
      <c r="B67" s="292"/>
      <c r="C67" s="292"/>
      <c r="D67" s="292"/>
      <c r="E67" s="292"/>
    </row>
    <row r="68" spans="2:5" ht="12.75">
      <c r="B68" s="292"/>
      <c r="C68" s="292"/>
      <c r="D68" s="292"/>
      <c r="E68" s="292"/>
    </row>
    <row r="69" spans="2:5" ht="12.75">
      <c r="B69" s="292"/>
      <c r="C69" s="292"/>
      <c r="D69" s="292"/>
      <c r="E69" s="292"/>
    </row>
    <row r="70" spans="2:5" ht="12.75">
      <c r="B70" s="292"/>
      <c r="C70" s="292"/>
      <c r="D70" s="292"/>
      <c r="E70" s="292"/>
    </row>
    <row r="71" spans="2:5" ht="12.75">
      <c r="B71" s="292"/>
      <c r="C71" s="292"/>
      <c r="D71" s="292"/>
      <c r="E71" s="292"/>
    </row>
    <row r="72" spans="2:5" ht="12.75">
      <c r="B72" s="292"/>
      <c r="C72" s="292"/>
      <c r="D72" s="292"/>
      <c r="E72" s="292"/>
    </row>
    <row r="73" spans="2:5" ht="12.75">
      <c r="B73" s="292"/>
      <c r="C73" s="292"/>
      <c r="D73" s="292"/>
      <c r="E73" s="292"/>
    </row>
    <row r="74" spans="2:5" ht="12.75">
      <c r="B74" s="292"/>
      <c r="C74" s="292"/>
      <c r="D74" s="292"/>
      <c r="E74" s="292"/>
    </row>
    <row r="75" spans="2:5" ht="12.75">
      <c r="B75" s="292"/>
      <c r="C75" s="292"/>
      <c r="D75" s="292"/>
      <c r="E75" s="292"/>
    </row>
    <row r="76" spans="2:5" ht="12.75">
      <c r="B76" s="292"/>
      <c r="C76" s="292"/>
      <c r="D76" s="292"/>
      <c r="E76" s="292"/>
    </row>
    <row r="77" spans="2:5" ht="12.75">
      <c r="B77" s="292"/>
      <c r="C77" s="292"/>
      <c r="D77" s="292"/>
      <c r="E77" s="292"/>
    </row>
    <row r="78" spans="2:5" ht="12.75">
      <c r="B78" s="292"/>
      <c r="C78" s="292"/>
      <c r="D78" s="292"/>
      <c r="E78" s="292"/>
    </row>
    <row r="79" spans="2:5" ht="12.75">
      <c r="B79" s="292"/>
      <c r="C79" s="292"/>
      <c r="D79" s="292"/>
      <c r="E79" s="292"/>
    </row>
    <row r="80" spans="2:5" ht="12.75">
      <c r="B80" s="292"/>
      <c r="C80" s="292"/>
      <c r="D80" s="292"/>
      <c r="E80" s="292"/>
    </row>
    <row r="81" spans="2:5" ht="12.75">
      <c r="B81" s="292"/>
      <c r="C81" s="292"/>
      <c r="D81" s="292"/>
      <c r="E81" s="292"/>
    </row>
    <row r="82" spans="2:5" ht="12.75">
      <c r="B82" s="292"/>
      <c r="C82" s="292"/>
      <c r="D82" s="292"/>
      <c r="E82" s="292"/>
    </row>
  </sheetData>
  <sheetProtection/>
  <mergeCells count="2">
    <mergeCell ref="A40:D41"/>
    <mergeCell ref="A36:F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Елизавета Широкова</cp:lastModifiedBy>
  <cp:lastPrinted>2018-04-25T12:54:38Z</cp:lastPrinted>
  <dcterms:created xsi:type="dcterms:W3CDTF">2015-01-16T07:52:13Z</dcterms:created>
  <dcterms:modified xsi:type="dcterms:W3CDTF">2018-04-25T12:55:14Z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